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26a6d1afff83e1/Desktop/"/>
    </mc:Choice>
  </mc:AlternateContent>
  <xr:revisionPtr revIDLastSave="0" documentId="8_{F966B75D-BC8F-494C-84B7-1B22FFA8F68D}" xr6:coauthVersionLast="47" xr6:coauthVersionMax="47" xr10:uidLastSave="{00000000-0000-0000-0000-000000000000}"/>
  <bookViews>
    <workbookView xWindow="495" yWindow="0" windowWidth="27525" windowHeight="1548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A9" i="1"/>
  <c r="E27" i="1" l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F9" i="1"/>
  <c r="E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B10" i="1"/>
  <c r="G10" i="1" s="1"/>
  <c r="C10" i="1"/>
  <c r="B11" i="1"/>
  <c r="G11" i="1" s="1"/>
  <c r="B12" i="1"/>
  <c r="G12" i="1" s="1"/>
  <c r="C12" i="1"/>
  <c r="B13" i="1"/>
  <c r="G13" i="1" s="1"/>
  <c r="C13" i="1"/>
  <c r="B14" i="1"/>
  <c r="G14" i="1" s="1"/>
  <c r="C14" i="1"/>
  <c r="B15" i="1"/>
  <c r="G15" i="1" s="1"/>
  <c r="C15" i="1"/>
  <c r="B16" i="1"/>
  <c r="G16" i="1" s="1"/>
  <c r="C16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4" i="1"/>
  <c r="C9" i="1"/>
  <c r="B28" i="1"/>
  <c r="G28" i="1" s="1"/>
  <c r="B29" i="1"/>
  <c r="G29" i="1" s="1"/>
  <c r="B30" i="1"/>
  <c r="G30" i="1" s="1"/>
  <c r="B31" i="1"/>
  <c r="G31" i="1" s="1"/>
  <c r="B32" i="1"/>
  <c r="G32" i="1" s="1"/>
  <c r="B33" i="1"/>
  <c r="G33" i="1" s="1"/>
  <c r="B34" i="1"/>
  <c r="G34" i="1" s="1"/>
  <c r="B27" i="1"/>
  <c r="G27" i="1" s="1"/>
  <c r="B19" i="1"/>
  <c r="G19" i="1" s="1"/>
  <c r="B20" i="1"/>
  <c r="G20" i="1" s="1"/>
  <c r="B21" i="1"/>
  <c r="G21" i="1" s="1"/>
  <c r="B22" i="1"/>
  <c r="G22" i="1" s="1"/>
  <c r="B23" i="1"/>
  <c r="G23" i="1" s="1"/>
  <c r="B24" i="1"/>
  <c r="G24" i="1" s="1"/>
  <c r="B25" i="1"/>
  <c r="G25" i="1" s="1"/>
  <c r="B18" i="1"/>
  <c r="G18" i="1" s="1"/>
  <c r="B9" i="1"/>
  <c r="G9" i="1" s="1"/>
  <c r="H16" i="1" l="1"/>
  <c r="I16" i="1" s="1"/>
  <c r="M16" i="1" s="1"/>
  <c r="H14" i="1"/>
  <c r="I14" i="1" s="1"/>
  <c r="J14" i="1" s="1"/>
  <c r="K14" i="1" s="1"/>
  <c r="L14" i="1" s="1"/>
  <c r="H12" i="1"/>
  <c r="I12" i="1" s="1"/>
  <c r="M12" i="1" s="1"/>
  <c r="T12" i="1"/>
  <c r="T14" i="1"/>
  <c r="T10" i="1"/>
  <c r="T15" i="1"/>
  <c r="T13" i="1"/>
  <c r="H11" i="1"/>
  <c r="I11" i="1" s="1"/>
  <c r="P11" i="1" s="1"/>
  <c r="H10" i="1"/>
  <c r="I10" i="1" s="1"/>
  <c r="H9" i="1"/>
  <c r="I9" i="1" s="1"/>
  <c r="P9" i="1" s="1"/>
  <c r="N14" i="1"/>
  <c r="O14" i="1" s="1"/>
  <c r="T11" i="1"/>
  <c r="H18" i="1"/>
  <c r="I18" i="1" s="1"/>
  <c r="H24" i="1"/>
  <c r="I24" i="1" s="1"/>
  <c r="J24" i="1" s="1"/>
  <c r="K24" i="1" s="1"/>
  <c r="L24" i="1" s="1"/>
  <c r="H13" i="1"/>
  <c r="I13" i="1" s="1"/>
  <c r="J13" i="1" s="1"/>
  <c r="K13" i="1" s="1"/>
  <c r="L13" i="1" s="1"/>
  <c r="H15" i="1"/>
  <c r="I15" i="1" s="1"/>
  <c r="T23" i="1"/>
  <c r="M14" i="1"/>
  <c r="H19" i="1"/>
  <c r="I19" i="1" s="1"/>
  <c r="J19" i="1" s="1"/>
  <c r="K19" i="1" s="1"/>
  <c r="L19" i="1" s="1"/>
  <c r="H20" i="1"/>
  <c r="I20" i="1" s="1"/>
  <c r="N20" i="1" s="1"/>
  <c r="T16" i="1"/>
  <c r="J16" i="1"/>
  <c r="K16" i="1" s="1"/>
  <c r="L16" i="1" s="1"/>
  <c r="N16" i="1"/>
  <c r="O16" i="1" s="1"/>
  <c r="P16" i="1"/>
  <c r="Q16" i="1" s="1"/>
  <c r="H27" i="1"/>
  <c r="I27" i="1" s="1"/>
  <c r="J27" i="1" s="1"/>
  <c r="K27" i="1" s="1"/>
  <c r="L27" i="1" s="1"/>
  <c r="T33" i="1"/>
  <c r="H34" i="1"/>
  <c r="I34" i="1" s="1"/>
  <c r="H31" i="1"/>
  <c r="I31" i="1" s="1"/>
  <c r="J31" i="1" s="1"/>
  <c r="K31" i="1" s="1"/>
  <c r="L31" i="1" s="1"/>
  <c r="H22" i="1"/>
  <c r="I22" i="1" s="1"/>
  <c r="J22" i="1" s="1"/>
  <c r="K22" i="1" s="1"/>
  <c r="L22" i="1" s="1"/>
  <c r="H25" i="1"/>
  <c r="I25" i="1" s="1"/>
  <c r="J25" i="1" s="1"/>
  <c r="K25" i="1" s="1"/>
  <c r="L25" i="1" s="1"/>
  <c r="H21" i="1"/>
  <c r="I21" i="1" s="1"/>
  <c r="P21" i="1" s="1"/>
  <c r="T31" i="1"/>
  <c r="H32" i="1"/>
  <c r="I32" i="1" s="1"/>
  <c r="J32" i="1" s="1"/>
  <c r="K32" i="1" s="1"/>
  <c r="L32" i="1" s="1"/>
  <c r="T20" i="1"/>
  <c r="T24" i="1"/>
  <c r="T22" i="1"/>
  <c r="H23" i="1"/>
  <c r="I23" i="1" s="1"/>
  <c r="J23" i="1" s="1"/>
  <c r="K23" i="1" s="1"/>
  <c r="L23" i="1" s="1"/>
  <c r="P14" i="1" l="1"/>
  <c r="P12" i="1"/>
  <c r="Q12" i="1" s="1"/>
  <c r="N12" i="1"/>
  <c r="O12" i="1" s="1"/>
  <c r="J12" i="1"/>
  <c r="K12" i="1" s="1"/>
  <c r="L12" i="1" s="1"/>
  <c r="N15" i="1"/>
  <c r="J15" i="1"/>
  <c r="Q14" i="1"/>
  <c r="R14" i="1" s="1"/>
  <c r="M13" i="1"/>
  <c r="O15" i="1"/>
  <c r="S16" i="1"/>
  <c r="R16" i="1"/>
  <c r="N11" i="1"/>
  <c r="O11" i="1" s="1"/>
  <c r="J11" i="1"/>
  <c r="K11" i="1" s="1"/>
  <c r="L11" i="1" s="1"/>
  <c r="S12" i="1"/>
  <c r="R12" i="1"/>
  <c r="M11" i="1"/>
  <c r="P10" i="1"/>
  <c r="Q10" i="1" s="1"/>
  <c r="J10" i="1"/>
  <c r="K10" i="1" s="1"/>
  <c r="L10" i="1" s="1"/>
  <c r="M10" i="1"/>
  <c r="N10" i="1"/>
  <c r="O10" i="1" s="1"/>
  <c r="N13" i="1"/>
  <c r="O13" i="1" s="1"/>
  <c r="P13" i="1"/>
  <c r="Q13" i="1" s="1"/>
  <c r="J9" i="1"/>
  <c r="K9" i="1" s="1"/>
  <c r="L9" i="1" s="1"/>
  <c r="N9" i="1"/>
  <c r="O9" i="1" s="1"/>
  <c r="J18" i="1"/>
  <c r="K18" i="1" s="1"/>
  <c r="L18" i="1" s="1"/>
  <c r="N18" i="1"/>
  <c r="T19" i="1"/>
  <c r="Q11" i="1"/>
  <c r="P15" i="1"/>
  <c r="Q15" i="1" s="1"/>
  <c r="K15" i="1"/>
  <c r="L15" i="1" s="1"/>
  <c r="M15" i="1"/>
  <c r="T9" i="1"/>
  <c r="M9" i="1"/>
  <c r="Q9" i="1"/>
  <c r="J20" i="1"/>
  <c r="K20" i="1" s="1"/>
  <c r="L20" i="1" s="1"/>
  <c r="P24" i="1"/>
  <c r="Q24" i="1" s="1"/>
  <c r="N25" i="1"/>
  <c r="O25" i="1" s="1"/>
  <c r="N24" i="1"/>
  <c r="O24" i="1" s="1"/>
  <c r="P20" i="1"/>
  <c r="Q20" i="1" s="1"/>
  <c r="H33" i="1"/>
  <c r="I33" i="1" s="1"/>
  <c r="J33" i="1" s="1"/>
  <c r="K33" i="1" s="1"/>
  <c r="L33" i="1" s="1"/>
  <c r="H30" i="1"/>
  <c r="I30" i="1" s="1"/>
  <c r="N22" i="1"/>
  <c r="O22" i="1" s="1"/>
  <c r="P25" i="1"/>
  <c r="Q25" i="1" s="1"/>
  <c r="T30" i="1"/>
  <c r="T29" i="1"/>
  <c r="H29" i="1"/>
  <c r="I29" i="1" s="1"/>
  <c r="J29" i="1" s="1"/>
  <c r="K29" i="1" s="1"/>
  <c r="L29" i="1" s="1"/>
  <c r="T34" i="1"/>
  <c r="T27" i="1"/>
  <c r="P31" i="1"/>
  <c r="Q31" i="1" s="1"/>
  <c r="T28" i="1"/>
  <c r="J34" i="1"/>
  <c r="K34" i="1" s="1"/>
  <c r="L34" i="1" s="1"/>
  <c r="P34" i="1"/>
  <c r="N31" i="1"/>
  <c r="O31" i="1" s="1"/>
  <c r="O20" i="1"/>
  <c r="N34" i="1"/>
  <c r="H28" i="1"/>
  <c r="I28" i="1" s="1"/>
  <c r="J28" i="1" s="1"/>
  <c r="K28" i="1" s="1"/>
  <c r="L28" i="1" s="1"/>
  <c r="N21" i="1"/>
  <c r="O21" i="1" s="1"/>
  <c r="J21" i="1"/>
  <c r="K21" i="1" s="1"/>
  <c r="L21" i="1" s="1"/>
  <c r="P22" i="1"/>
  <c r="Q22" i="1" s="1"/>
  <c r="M24" i="1"/>
  <c r="N27" i="1"/>
  <c r="P27" i="1"/>
  <c r="M32" i="1"/>
  <c r="N32" i="1"/>
  <c r="O32" i="1" s="1"/>
  <c r="M31" i="1"/>
  <c r="P32" i="1"/>
  <c r="Q32" i="1" s="1"/>
  <c r="T32" i="1"/>
  <c r="M20" i="1"/>
  <c r="P18" i="1"/>
  <c r="Q18" i="1" s="1"/>
  <c r="Q21" i="1"/>
  <c r="M21" i="1"/>
  <c r="N19" i="1"/>
  <c r="O19" i="1" s="1"/>
  <c r="M18" i="1"/>
  <c r="O18" i="1"/>
  <c r="T18" i="1"/>
  <c r="N23" i="1"/>
  <c r="O23" i="1" s="1"/>
  <c r="T21" i="1"/>
  <c r="M25" i="1"/>
  <c r="M19" i="1"/>
  <c r="M22" i="1"/>
  <c r="P19" i="1"/>
  <c r="M23" i="1"/>
  <c r="T25" i="1"/>
  <c r="P23" i="1"/>
  <c r="Q23" i="1" s="1"/>
  <c r="S14" i="1" l="1"/>
  <c r="J30" i="1"/>
  <c r="K30" i="1" s="1"/>
  <c r="L30" i="1" s="1"/>
  <c r="M30" i="1"/>
  <c r="S32" i="1"/>
  <c r="R32" i="1"/>
  <c r="S9" i="1"/>
  <c r="R9" i="1"/>
  <c r="S22" i="1"/>
  <c r="R22" i="1"/>
  <c r="S25" i="1"/>
  <c r="R25" i="1"/>
  <c r="S20" i="1"/>
  <c r="R20" i="1"/>
  <c r="S21" i="1"/>
  <c r="R21" i="1"/>
  <c r="S15" i="1"/>
  <c r="R15" i="1"/>
  <c r="S10" i="1"/>
  <c r="R10" i="1"/>
  <c r="S13" i="1"/>
  <c r="R13" i="1"/>
  <c r="S18" i="1"/>
  <c r="R18" i="1"/>
  <c r="S31" i="1"/>
  <c r="R31" i="1"/>
  <c r="S23" i="1"/>
  <c r="R23" i="1"/>
  <c r="S24" i="1"/>
  <c r="R24" i="1"/>
  <c r="S11" i="1"/>
  <c r="R11" i="1"/>
  <c r="Q19" i="1"/>
  <c r="P29" i="1"/>
  <c r="Q29" i="1" s="1"/>
  <c r="N29" i="1"/>
  <c r="O29" i="1" s="1"/>
  <c r="M34" i="1"/>
  <c r="O34" i="1"/>
  <c r="N33" i="1"/>
  <c r="O33" i="1" s="1"/>
  <c r="Q34" i="1"/>
  <c r="P33" i="1"/>
  <c r="Q33" i="1" s="1"/>
  <c r="P30" i="1"/>
  <c r="Q30" i="1" s="1"/>
  <c r="M33" i="1"/>
  <c r="N30" i="1"/>
  <c r="O30" i="1" s="1"/>
  <c r="M29" i="1"/>
  <c r="M27" i="1"/>
  <c r="Q27" i="1"/>
  <c r="O27" i="1"/>
  <c r="P28" i="1"/>
  <c r="Q28" i="1" s="1"/>
  <c r="N28" i="1"/>
  <c r="O28" i="1" s="1"/>
  <c r="M28" i="1"/>
  <c r="S27" i="1" l="1"/>
  <c r="R27" i="1"/>
  <c r="S29" i="1"/>
  <c r="R29" i="1"/>
  <c r="S34" i="1"/>
  <c r="R34" i="1"/>
  <c r="S30" i="1"/>
  <c r="R30" i="1"/>
  <c r="S28" i="1"/>
  <c r="R28" i="1"/>
  <c r="S33" i="1"/>
  <c r="R33" i="1"/>
  <c r="S19" i="1"/>
  <c r="R19" i="1"/>
</calcChain>
</file>

<file path=xl/sharedStrings.xml><?xml version="1.0" encoding="utf-8"?>
<sst xmlns="http://schemas.openxmlformats.org/spreadsheetml/2006/main" count="34" uniqueCount="34">
  <si>
    <t>Iout</t>
  </si>
  <si>
    <t>F line</t>
  </si>
  <si>
    <t>Vpk</t>
  </si>
  <si>
    <t>Vmin</t>
  </si>
  <si>
    <t>delta t</t>
  </si>
  <si>
    <t>tc</t>
  </si>
  <si>
    <t>Cbulk</t>
  </si>
  <si>
    <t>Po</t>
  </si>
  <si>
    <t>td</t>
  </si>
  <si>
    <t>Eff</t>
  </si>
  <si>
    <t>Cbulk uF</t>
  </si>
  <si>
    <t>Idrms</t>
  </si>
  <si>
    <t>Io/Id</t>
  </si>
  <si>
    <t>Bridge diode case</t>
  </si>
  <si>
    <t>Crms</t>
  </si>
  <si>
    <t>Rl eff</t>
  </si>
  <si>
    <t>Iac in rms</t>
  </si>
  <si>
    <t>io/iac in rms</t>
  </si>
  <si>
    <t>Power out</t>
  </si>
  <si>
    <t>Line frequency</t>
  </si>
  <si>
    <t>Cap rms current 50W, 13.8V</t>
  </si>
  <si>
    <t>Cap rms current 100W, 13.8V</t>
  </si>
  <si>
    <t>Cap rms current 300W, 13.8V</t>
  </si>
  <si>
    <t>Efficiency</t>
  </si>
  <si>
    <t xml:space="preserve"> +/- % ripple</t>
  </si>
  <si>
    <t>Nom o/p head volts</t>
  </si>
  <si>
    <t>Regulator o/p volts</t>
  </si>
  <si>
    <t>Cap value 50W, 13.8V</t>
  </si>
  <si>
    <t>Cap value 100W, 13.8V</t>
  </si>
  <si>
    <t>Cap value 300W, 13.8V</t>
  </si>
  <si>
    <t>Xfmr rms current 50W 13.8V</t>
  </si>
  <si>
    <t>Xfmr rms current 100W 13.8V</t>
  </si>
  <si>
    <t>Xfmr rms current 300W 13.8V</t>
  </si>
  <si>
    <t>Only change these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</si>
</sst>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3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45560567065041"/>
          <c:y val="9.3163767014010801E-2"/>
          <c:w val="0.79320490278521005"/>
          <c:h val="0.73010647646588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Sheet1!$B$46</c:f>
              <c:strCache>
                <c:ptCount val="1"/>
                <c:pt idx="0">
                  <c:v>Xfmr rms current 50W 13.8V</c:v>
                </c:pt>
              </c:strCache>
            </c:strRef>
          </c:tx>
          <c:marker>
            <c:symbol val="none"/>
          </c:marker>
          <c:xVal>
            <c:numRef>
              <c:f>Sheet1!$P$9:$P$16</c:f>
              <c:numCache>
                <c:formatCode>General</c:formatCode>
                <c:ptCount val="8"/>
                <c:pt idx="0">
                  <c:v>6.1750871998610624</c:v>
                </c:pt>
                <c:pt idx="1">
                  <c:v>5.2320780410036249</c:v>
                </c:pt>
                <c:pt idx="2">
                  <c:v>4.7628930314373585</c:v>
                </c:pt>
                <c:pt idx="3">
                  <c:v>4.4643080361105962</c:v>
                </c:pt>
                <c:pt idx="4">
                  <c:v>4.2514956205674173</c:v>
                </c:pt>
                <c:pt idx="5">
                  <c:v>4.0894285818189413</c:v>
                </c:pt>
                <c:pt idx="6">
                  <c:v>3.9604867421913212</c:v>
                </c:pt>
                <c:pt idx="7">
                  <c:v>3.8546512460369651</c:v>
                </c:pt>
              </c:numCache>
            </c:numRef>
          </c:xVal>
          <c:yVal>
            <c:numRef>
              <c:f>Sheet1!$D$9:$D$16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5F8E-44FD-BE20-9B8776B16BD5}"/>
            </c:ext>
          </c:extLst>
        </c:ser>
        <c:ser>
          <c:idx val="1"/>
          <c:order val="1"/>
          <c:tx>
            <c:strRef>
              <c:f>Sheet1!$B$47</c:f>
              <c:strCache>
                <c:ptCount val="1"/>
                <c:pt idx="0">
                  <c:v>Xfmr rms current 100W 13.8V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Sheet1!$P$18:$P$25</c:f>
              <c:numCache>
                <c:formatCode>General</c:formatCode>
                <c:ptCount val="8"/>
                <c:pt idx="0">
                  <c:v>12.350174399722125</c:v>
                </c:pt>
                <c:pt idx="1">
                  <c:v>10.46415608200725</c:v>
                </c:pt>
                <c:pt idx="2">
                  <c:v>9.5257860628747171</c:v>
                </c:pt>
                <c:pt idx="3">
                  <c:v>8.9286160722211925</c:v>
                </c:pt>
                <c:pt idx="4">
                  <c:v>8.5029912411348345</c:v>
                </c:pt>
                <c:pt idx="5">
                  <c:v>8.1788571636378826</c:v>
                </c:pt>
                <c:pt idx="6">
                  <c:v>7.9209734843826425</c:v>
                </c:pt>
                <c:pt idx="7">
                  <c:v>7.7093024920739301</c:v>
                </c:pt>
              </c:numCache>
            </c:numRef>
          </c:xVal>
          <c:yVal>
            <c:numRef>
              <c:f>Sheet1!$D$18:$D$25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5F8E-44FD-BE20-9B8776B16BD5}"/>
            </c:ext>
          </c:extLst>
        </c:ser>
        <c:ser>
          <c:idx val="2"/>
          <c:order val="2"/>
          <c:tx>
            <c:strRef>
              <c:f>Sheet1!$B$48</c:f>
              <c:strCache>
                <c:ptCount val="1"/>
                <c:pt idx="0">
                  <c:v>Xfmr rms current 300W 13.8V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Sheet1!$P$27:$P$34</c:f>
              <c:numCache>
                <c:formatCode>General</c:formatCode>
                <c:ptCount val="8"/>
                <c:pt idx="0">
                  <c:v>37.050523199166378</c:v>
                </c:pt>
                <c:pt idx="1">
                  <c:v>31.392468246021746</c:v>
                </c:pt>
                <c:pt idx="2">
                  <c:v>28.577358188624153</c:v>
                </c:pt>
                <c:pt idx="3">
                  <c:v>26.785848216663574</c:v>
                </c:pt>
                <c:pt idx="4">
                  <c:v>25.508973723404502</c:v>
                </c:pt>
                <c:pt idx="5">
                  <c:v>24.536571490913648</c:v>
                </c:pt>
                <c:pt idx="6">
                  <c:v>23.762920453147927</c:v>
                </c:pt>
                <c:pt idx="7">
                  <c:v>23.12790747622179</c:v>
                </c:pt>
              </c:numCache>
            </c:numRef>
          </c:xVal>
          <c:yVal>
            <c:numRef>
              <c:f>Sheet1!$D$27:$D$34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5F8E-44FD-BE20-9B8776B16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38672"/>
        <c:axId val="334535720"/>
      </c:scatterChart>
      <c:valAx>
        <c:axId val="334538672"/>
        <c:scaling>
          <c:orientation val="minMax"/>
          <c:max val="44"/>
          <c:min val="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Transformer current amps rms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35720"/>
        <c:crosses val="autoZero"/>
        <c:crossBetween val="midCat"/>
      </c:valAx>
      <c:valAx>
        <c:axId val="334535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Ripple Voltage +/- % peak to peak</a:t>
                </a:r>
                <a:r>
                  <a:rPr lang="en-US" sz="1200" baseline="0"/>
                  <a:t> of Output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2.5447765631237844E-2"/>
              <c:y val="9.853963510020416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38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040884042540744"/>
          <c:y val="0.11650824909953536"/>
          <c:w val="0.37758584783142818"/>
          <c:h val="0.3846107139289211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507742357448"/>
          <c:y val="8.3582089552238809E-2"/>
          <c:w val="0.84697058498755617"/>
          <c:h val="0.75345958525722523"/>
        </c:manualLayout>
      </c:layout>
      <c:scatterChart>
        <c:scatterStyle val="smoothMarker"/>
        <c:varyColors val="0"/>
        <c:ser>
          <c:idx val="0"/>
          <c:order val="0"/>
          <c:tx>
            <c:v>Cap rms current 50W 18V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Sheet1!$M$9:$M$16</c:f>
              <c:numCache>
                <c:formatCode>General</c:formatCode>
                <c:ptCount val="8"/>
                <c:pt idx="0">
                  <c:v>10.583757837886044</c:v>
                </c:pt>
                <c:pt idx="1">
                  <c:v>8.7585737968395829</c:v>
                </c:pt>
                <c:pt idx="2">
                  <c:v>7.8308556217907643</c:v>
                </c:pt>
                <c:pt idx="3">
                  <c:v>7.2305184810448608</c:v>
                </c:pt>
                <c:pt idx="4">
                  <c:v>6.7965488258072844</c:v>
                </c:pt>
                <c:pt idx="5">
                  <c:v>6.4619405555657128</c:v>
                </c:pt>
                <c:pt idx="6">
                  <c:v>6.1927527421594881</c:v>
                </c:pt>
                <c:pt idx="7">
                  <c:v>5.96956334504043</c:v>
                </c:pt>
              </c:numCache>
            </c:numRef>
          </c:xVal>
          <c:yVal>
            <c:numRef>
              <c:f>Sheet1!$D$9:$D$16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0BC-45F4-B647-2DF4F2B54C67}"/>
            </c:ext>
          </c:extLst>
        </c:ser>
        <c:ser>
          <c:idx val="1"/>
          <c:order val="1"/>
          <c:tx>
            <c:v>Cap rms current 100W, 18V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Sheet1!$M$18:$M$25</c:f>
              <c:numCache>
                <c:formatCode>General</c:formatCode>
                <c:ptCount val="8"/>
                <c:pt idx="0">
                  <c:v>21.167515675772087</c:v>
                </c:pt>
                <c:pt idx="1">
                  <c:v>17.517147593679166</c:v>
                </c:pt>
                <c:pt idx="2">
                  <c:v>15.661711243581529</c:v>
                </c:pt>
                <c:pt idx="3">
                  <c:v>14.461036962089722</c:v>
                </c:pt>
                <c:pt idx="4">
                  <c:v>13.593097651614569</c:v>
                </c:pt>
                <c:pt idx="5">
                  <c:v>12.923881111131426</c:v>
                </c:pt>
                <c:pt idx="6">
                  <c:v>12.385505484318976</c:v>
                </c:pt>
                <c:pt idx="7">
                  <c:v>11.93912669008086</c:v>
                </c:pt>
              </c:numCache>
            </c:numRef>
          </c:xVal>
          <c:yVal>
            <c:numRef>
              <c:f>Sheet1!$D$18:$D$25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0BC-45F4-B647-2DF4F2B54C67}"/>
            </c:ext>
          </c:extLst>
        </c:ser>
        <c:ser>
          <c:idx val="2"/>
          <c:order val="2"/>
          <c:tx>
            <c:v>Cap rms current 300W, 18V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Sheet1!$M$27:$M$34</c:f>
              <c:numCache>
                <c:formatCode>General</c:formatCode>
                <c:ptCount val="8"/>
                <c:pt idx="0">
                  <c:v>63.502547027316275</c:v>
                </c:pt>
                <c:pt idx="1">
                  <c:v>52.551442781037501</c:v>
                </c:pt>
                <c:pt idx="2">
                  <c:v>46.985133730744593</c:v>
                </c:pt>
                <c:pt idx="3">
                  <c:v>43.383110886269172</c:v>
                </c:pt>
                <c:pt idx="4">
                  <c:v>40.779292954843712</c:v>
                </c:pt>
                <c:pt idx="5">
                  <c:v>38.77164333339428</c:v>
                </c:pt>
                <c:pt idx="6">
                  <c:v>37.156516452956936</c:v>
                </c:pt>
                <c:pt idx="7">
                  <c:v>35.817380070242585</c:v>
                </c:pt>
              </c:numCache>
            </c:numRef>
          </c:xVal>
          <c:yVal>
            <c:numRef>
              <c:f>Sheet1!$D$27:$D$34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0BC-45F4-B647-2DF4F2B54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38672"/>
        <c:axId val="334535720"/>
      </c:scatterChart>
      <c:valAx>
        <c:axId val="334538672"/>
        <c:scaling>
          <c:orientation val="minMax"/>
          <c:max val="50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Cap rms Current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35720"/>
        <c:crosses val="autoZero"/>
        <c:crossBetween val="midCat"/>
      </c:valAx>
      <c:valAx>
        <c:axId val="33453572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Ripple Voltage +/-  % peak to peak of Output 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3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93627738280288"/>
          <c:y val="0.41680801231290848"/>
          <c:w val="0.33194251204036385"/>
          <c:h val="0.1912194686712319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507742357448"/>
          <c:y val="8.3582089552238809E-2"/>
          <c:w val="0.84697058498755617"/>
          <c:h val="0.75345958525722523"/>
        </c:manualLayout>
      </c:layout>
      <c:scatterChart>
        <c:scatterStyle val="smoothMarker"/>
        <c:varyColors val="0"/>
        <c:ser>
          <c:idx val="0"/>
          <c:order val="0"/>
          <c:tx>
            <c:v>Cap rms current 50W 18V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Sheet1!$M$9:$M$16</c:f>
              <c:numCache>
                <c:formatCode>General</c:formatCode>
                <c:ptCount val="8"/>
                <c:pt idx="0">
                  <c:v>10.583757837886044</c:v>
                </c:pt>
                <c:pt idx="1">
                  <c:v>8.7585737968395829</c:v>
                </c:pt>
                <c:pt idx="2">
                  <c:v>7.8308556217907643</c:v>
                </c:pt>
                <c:pt idx="3">
                  <c:v>7.2305184810448608</c:v>
                </c:pt>
                <c:pt idx="4">
                  <c:v>6.7965488258072844</c:v>
                </c:pt>
                <c:pt idx="5">
                  <c:v>6.4619405555657128</c:v>
                </c:pt>
                <c:pt idx="6">
                  <c:v>6.1927527421594881</c:v>
                </c:pt>
                <c:pt idx="7">
                  <c:v>5.96956334504043</c:v>
                </c:pt>
              </c:numCache>
            </c:numRef>
          </c:xVal>
          <c:yVal>
            <c:numRef>
              <c:f>Sheet1!$D$9:$D$16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23-406B-BC0C-F0AC95F06FB9}"/>
            </c:ext>
          </c:extLst>
        </c:ser>
        <c:ser>
          <c:idx val="1"/>
          <c:order val="1"/>
          <c:tx>
            <c:v>Cap rms current 100W, 18V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Sheet1!$M$18:$M$25</c:f>
              <c:numCache>
                <c:formatCode>General</c:formatCode>
                <c:ptCount val="8"/>
                <c:pt idx="0">
                  <c:v>21.167515675772087</c:v>
                </c:pt>
                <c:pt idx="1">
                  <c:v>17.517147593679166</c:v>
                </c:pt>
                <c:pt idx="2">
                  <c:v>15.661711243581529</c:v>
                </c:pt>
                <c:pt idx="3">
                  <c:v>14.461036962089722</c:v>
                </c:pt>
                <c:pt idx="4">
                  <c:v>13.593097651614569</c:v>
                </c:pt>
                <c:pt idx="5">
                  <c:v>12.923881111131426</c:v>
                </c:pt>
                <c:pt idx="6">
                  <c:v>12.385505484318976</c:v>
                </c:pt>
                <c:pt idx="7">
                  <c:v>11.93912669008086</c:v>
                </c:pt>
              </c:numCache>
            </c:numRef>
          </c:xVal>
          <c:yVal>
            <c:numRef>
              <c:f>Sheet1!$D$18:$D$25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723-406B-BC0C-F0AC95F06FB9}"/>
            </c:ext>
          </c:extLst>
        </c:ser>
        <c:ser>
          <c:idx val="2"/>
          <c:order val="2"/>
          <c:tx>
            <c:v>Cap rms current 300W, 18V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Sheet1!$M$27:$M$34</c:f>
              <c:numCache>
                <c:formatCode>General</c:formatCode>
                <c:ptCount val="8"/>
                <c:pt idx="0">
                  <c:v>63.502547027316275</c:v>
                </c:pt>
                <c:pt idx="1">
                  <c:v>52.551442781037501</c:v>
                </c:pt>
                <c:pt idx="2">
                  <c:v>46.985133730744593</c:v>
                </c:pt>
                <c:pt idx="3">
                  <c:v>43.383110886269172</c:v>
                </c:pt>
                <c:pt idx="4">
                  <c:v>40.779292954843712</c:v>
                </c:pt>
                <c:pt idx="5">
                  <c:v>38.77164333339428</c:v>
                </c:pt>
                <c:pt idx="6">
                  <c:v>37.156516452956936</c:v>
                </c:pt>
                <c:pt idx="7">
                  <c:v>35.817380070242585</c:v>
                </c:pt>
              </c:numCache>
            </c:numRef>
          </c:xVal>
          <c:yVal>
            <c:numRef>
              <c:f>Sheet1!$D$27:$D$34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723-406B-BC0C-F0AC95F06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38672"/>
        <c:axId val="334535720"/>
      </c:scatterChart>
      <c:valAx>
        <c:axId val="334538672"/>
        <c:scaling>
          <c:orientation val="minMax"/>
          <c:max val="50"/>
          <c:min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Cap rms Current 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35720"/>
        <c:crosses val="autoZero"/>
        <c:crossBetween val="midCat"/>
      </c:valAx>
      <c:valAx>
        <c:axId val="33453572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Ripple Voltage +/- % peak to peak of Output 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ln>
                    <a:noFill/>
                  </a:ln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38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764756347204174"/>
          <c:y val="0.15618478285115206"/>
          <c:w val="0.33194251204036385"/>
          <c:h val="0.1912194686712319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n>
            <a:noFill/>
          </a:ln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45560567065041"/>
          <c:y val="9.3163767014010801E-2"/>
          <c:w val="0.79320490278521005"/>
          <c:h val="0.73010647646588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Sheet1!$B$38</c:f>
              <c:strCache>
                <c:ptCount val="1"/>
                <c:pt idx="0">
                  <c:v>Cap value 50W, 13.8V</c:v>
                </c:pt>
              </c:strCache>
            </c:strRef>
          </c:tx>
          <c:marker>
            <c:symbol val="none"/>
          </c:marker>
          <c:xVal>
            <c:numRef>
              <c:f>Sheet1!$L$9:$L$16</c:f>
              <c:numCache>
                <c:formatCode>General</c:formatCode>
                <c:ptCount val="8"/>
                <c:pt idx="0">
                  <c:v>6881.0710114751028</c:v>
                </c:pt>
                <c:pt idx="1">
                  <c:v>3220.6899215994335</c:v>
                </c:pt>
                <c:pt idx="2">
                  <c:v>2039.7269195592191</c:v>
                </c:pt>
                <c:pt idx="3">
                  <c:v>1464.7946854948832</c:v>
                </c:pt>
                <c:pt idx="4">
                  <c:v>1127.8986541621832</c:v>
                </c:pt>
                <c:pt idx="5">
                  <c:v>908.11477718224296</c:v>
                </c:pt>
                <c:pt idx="6">
                  <c:v>754.26541862022486</c:v>
                </c:pt>
                <c:pt idx="7">
                  <c:v>641.05447263491681</c:v>
                </c:pt>
              </c:numCache>
            </c:numRef>
          </c:xVal>
          <c:yVal>
            <c:numRef>
              <c:f>Sheet1!$D$9:$D$16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07-4400-8BDE-FE16FAF6FB2F}"/>
            </c:ext>
          </c:extLst>
        </c:ser>
        <c:ser>
          <c:idx val="1"/>
          <c:order val="1"/>
          <c:tx>
            <c:strRef>
              <c:f>Sheet1!$B$39</c:f>
              <c:strCache>
                <c:ptCount val="1"/>
                <c:pt idx="0">
                  <c:v>Cap value 100W, 13.8V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Sheet1!$L$18:$L$25</c:f>
              <c:numCache>
                <c:formatCode>General</c:formatCode>
                <c:ptCount val="8"/>
                <c:pt idx="0">
                  <c:v>13762.142022950206</c:v>
                </c:pt>
                <c:pt idx="1">
                  <c:v>6441.3798431988671</c:v>
                </c:pt>
                <c:pt idx="2">
                  <c:v>4079.4538391184383</c:v>
                </c:pt>
                <c:pt idx="3">
                  <c:v>2929.5893709897664</c:v>
                </c:pt>
                <c:pt idx="4">
                  <c:v>2255.7973083243664</c:v>
                </c:pt>
                <c:pt idx="5">
                  <c:v>1816.2295543644859</c:v>
                </c:pt>
                <c:pt idx="6">
                  <c:v>1508.5308372404497</c:v>
                </c:pt>
                <c:pt idx="7">
                  <c:v>1282.1089452698336</c:v>
                </c:pt>
              </c:numCache>
            </c:numRef>
          </c:xVal>
          <c:yVal>
            <c:numRef>
              <c:f>Sheet1!$D$18:$D$25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07-4400-8BDE-FE16FAF6FB2F}"/>
            </c:ext>
          </c:extLst>
        </c:ser>
        <c:ser>
          <c:idx val="2"/>
          <c:order val="2"/>
          <c:tx>
            <c:strRef>
              <c:f>Sheet1!$B$40</c:f>
              <c:strCache>
                <c:ptCount val="1"/>
                <c:pt idx="0">
                  <c:v>Cap value 300W, 13.8V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Sheet1!$L$27:$L$34</c:f>
              <c:numCache>
                <c:formatCode>General</c:formatCode>
                <c:ptCount val="8"/>
                <c:pt idx="0">
                  <c:v>41286.426068850611</c:v>
                </c:pt>
                <c:pt idx="1">
                  <c:v>19324.139529596599</c:v>
                </c:pt>
                <c:pt idx="2">
                  <c:v>12238.361517355315</c:v>
                </c:pt>
                <c:pt idx="3">
                  <c:v>8788.7681129692974</c:v>
                </c:pt>
                <c:pt idx="4">
                  <c:v>6767.391924973098</c:v>
                </c:pt>
                <c:pt idx="5">
                  <c:v>5448.6886630934587</c:v>
                </c:pt>
                <c:pt idx="6">
                  <c:v>4525.5925117213501</c:v>
                </c:pt>
                <c:pt idx="7">
                  <c:v>3846.3268358095006</c:v>
                </c:pt>
              </c:numCache>
            </c:numRef>
          </c:xVal>
          <c:yVal>
            <c:numRef>
              <c:f>Sheet1!$D$27:$D$34</c:f>
              <c:numCache>
                <c:formatCode>General</c:formatCod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07-4400-8BDE-FE16FAF6F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538672"/>
        <c:axId val="334535720"/>
      </c:scatterChart>
      <c:valAx>
        <c:axId val="334538672"/>
        <c:scaling>
          <c:orientation val="minMax"/>
          <c:max val="45000"/>
          <c:min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Capacitor value microfarads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35720"/>
        <c:crosses val="autoZero"/>
        <c:crossBetween val="midCat"/>
      </c:valAx>
      <c:valAx>
        <c:axId val="334535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Ripple Voltage +/- % peak to peak</a:t>
                </a:r>
                <a:r>
                  <a:rPr lang="en-US" sz="1200" baseline="0"/>
                  <a:t> of Output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1.1579444099948131E-2"/>
              <c:y val="0.1099356499048537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538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5059657661663008"/>
          <c:y val="5.1930831873187783E-2"/>
          <c:w val="0.34390574964537196"/>
          <c:h val="0.3846107139289211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aseline="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36</xdr:row>
      <xdr:rowOff>114301</xdr:rowOff>
    </xdr:from>
    <xdr:to>
      <xdr:col>13</xdr:col>
      <xdr:colOff>333374</xdr:colOff>
      <xdr:row>54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3F0954-066F-4DD9-AA64-7D30D7B5C6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56</xdr:row>
      <xdr:rowOff>57150</xdr:rowOff>
    </xdr:from>
    <xdr:to>
      <xdr:col>10</xdr:col>
      <xdr:colOff>523875</xdr:colOff>
      <xdr:row>73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082D6F8-BF7A-4729-B7B3-3225776EC0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400050</xdr:colOff>
      <xdr:row>56</xdr:row>
      <xdr:rowOff>85725</xdr:rowOff>
    </xdr:from>
    <xdr:to>
      <xdr:col>19</xdr:col>
      <xdr:colOff>381000</xdr:colOff>
      <xdr:row>74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456E663-4A2B-42F8-ACF4-71326A363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</xdr:colOff>
      <xdr:row>36</xdr:row>
      <xdr:rowOff>133350</xdr:rowOff>
    </xdr:from>
    <xdr:to>
      <xdr:col>23</xdr:col>
      <xdr:colOff>276225</xdr:colOff>
      <xdr:row>54</xdr:row>
      <xdr:rowOff>47624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3DF181-0A9B-4824-984A-EFF657D730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0.02427</cdr:x>
      <cdr:y>0.92023</cdr:y>
    </cdr:from>
    <cdr:to>
      <cdr:x>0.21683</cdr:x>
      <cdr:y>0.9943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0A95C3-793E-4FEA-9B68-64D3939C350F}"/>
            </a:ext>
          </a:extLst>
        </cdr:cNvPr>
        <cdr:cNvSpPr txBox="1"/>
      </cdr:nvSpPr>
      <cdr:spPr>
        <a:xfrm xmlns:a="http://schemas.openxmlformats.org/drawingml/2006/main">
          <a:off x="142875" y="3076573"/>
          <a:ext cx="1133475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PSHB017</a:t>
          </a:r>
        </a:p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0.02427</cdr:x>
      <cdr:y>0.92023</cdr:y>
    </cdr:from>
    <cdr:to>
      <cdr:x>0.21683</cdr:x>
      <cdr:y>0.9943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0A95C3-793E-4FEA-9B68-64D3939C350F}"/>
            </a:ext>
          </a:extLst>
        </cdr:cNvPr>
        <cdr:cNvSpPr txBox="1"/>
      </cdr:nvSpPr>
      <cdr:spPr>
        <a:xfrm xmlns:a="http://schemas.openxmlformats.org/drawingml/2006/main">
          <a:off x="142875" y="3076573"/>
          <a:ext cx="1133475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PSHB018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workbookViewId="0">
      <selection activeCell="N5" sqref="N5"/>
    </sheetView>
  </sheetViews>
  <sheetFormatPr defaultRowHeight="15" x14ac:dyDescent="0.25"/>
  <cols>
    <col min="1" max="3" width="9.140625" style="1"/>
    <col min="4" max="4" width="9.85546875" style="1" customWidth="1"/>
    <col min="5" max="7" width="9.140625" style="1"/>
    <col min="8" max="8" width="11.28515625" style="1" customWidth="1"/>
    <col min="9" max="10" width="9.140625" style="1"/>
    <col min="11" max="11" width="10.28515625" style="1" customWidth="1"/>
    <col min="12" max="12" width="12" style="1" bestFit="1" customWidth="1"/>
    <col min="13" max="13" width="12" style="1" customWidth="1"/>
    <col min="14" max="15" width="9.140625" style="1"/>
    <col min="16" max="16" width="12.5703125" style="1" customWidth="1"/>
    <col min="17" max="18" width="12.28515625" style="1" customWidth="1"/>
    <col min="19" max="16384" width="9.140625" style="1"/>
  </cols>
  <sheetData>
    <row r="1" spans="1:20" x14ac:dyDescent="0.25">
      <c r="A1" s="1" t="s">
        <v>13</v>
      </c>
      <c r="D1" s="1" t="s">
        <v>25</v>
      </c>
      <c r="F1" s="4">
        <v>25</v>
      </c>
      <c r="G1" s="4">
        <v>25</v>
      </c>
      <c r="H1" s="4">
        <v>25</v>
      </c>
      <c r="I1" s="4">
        <v>24</v>
      </c>
    </row>
    <row r="2" spans="1:20" x14ac:dyDescent="0.25">
      <c r="D2" s="1" t="s">
        <v>26</v>
      </c>
      <c r="F2" s="4">
        <v>13.8</v>
      </c>
      <c r="G2" s="4">
        <v>13.8</v>
      </c>
      <c r="H2" s="4">
        <v>13.8</v>
      </c>
      <c r="I2" s="4"/>
    </row>
    <row r="3" spans="1:20" x14ac:dyDescent="0.25">
      <c r="D3" s="1" t="s">
        <v>18</v>
      </c>
      <c r="F3" s="4">
        <v>50</v>
      </c>
      <c r="G3" s="4">
        <v>100</v>
      </c>
      <c r="H3" s="4">
        <v>300</v>
      </c>
      <c r="I3" s="4"/>
      <c r="K3" s="4"/>
      <c r="L3" s="1" t="s">
        <v>33</v>
      </c>
    </row>
    <row r="4" spans="1:20" x14ac:dyDescent="0.25">
      <c r="D4" s="1" t="s">
        <v>19</v>
      </c>
      <c r="F4" s="4">
        <v>50</v>
      </c>
      <c r="G4" s="4">
        <v>50</v>
      </c>
      <c r="H4" s="4">
        <v>50</v>
      </c>
      <c r="I4" s="4"/>
    </row>
    <row r="5" spans="1:20" x14ac:dyDescent="0.25">
      <c r="D5" s="1" t="s">
        <v>23</v>
      </c>
      <c r="F5" s="4">
        <v>1</v>
      </c>
      <c r="G5" s="4">
        <v>1</v>
      </c>
      <c r="H5" s="4">
        <v>1</v>
      </c>
      <c r="I5" s="4"/>
    </row>
    <row r="7" spans="1:20" x14ac:dyDescent="0.25">
      <c r="A7" s="2" t="s">
        <v>9</v>
      </c>
      <c r="B7" s="2" t="s">
        <v>7</v>
      </c>
      <c r="C7" s="2" t="s">
        <v>1</v>
      </c>
      <c r="D7" s="2" t="s">
        <v>24</v>
      </c>
      <c r="E7" s="1" t="s">
        <v>2</v>
      </c>
      <c r="F7" s="1" t="s">
        <v>3</v>
      </c>
      <c r="G7" s="1" t="s">
        <v>0</v>
      </c>
      <c r="H7" s="1" t="s">
        <v>4</v>
      </c>
      <c r="I7" s="1" t="s">
        <v>5</v>
      </c>
      <c r="J7" s="1" t="s">
        <v>8</v>
      </c>
      <c r="K7" s="1" t="s">
        <v>6</v>
      </c>
      <c r="L7" s="1" t="s">
        <v>10</v>
      </c>
      <c r="M7" s="1" t="s">
        <v>14</v>
      </c>
      <c r="N7" s="1" t="s">
        <v>11</v>
      </c>
      <c r="O7" s="1" t="s">
        <v>12</v>
      </c>
      <c r="P7" s="1" t="s">
        <v>16</v>
      </c>
      <c r="Q7" s="1" t="s">
        <v>17</v>
      </c>
      <c r="T7" s="1" t="s">
        <v>15</v>
      </c>
    </row>
    <row r="9" spans="1:20" x14ac:dyDescent="0.25">
      <c r="A9">
        <f>$F$5</f>
        <v>1</v>
      </c>
      <c r="B9">
        <f>$F$3</f>
        <v>50</v>
      </c>
      <c r="C9">
        <f>$F$4</f>
        <v>50</v>
      </c>
      <c r="D9" s="4">
        <v>5</v>
      </c>
      <c r="E9">
        <f>$F$1*(1+(D9/100))</f>
        <v>26.25</v>
      </c>
      <c r="F9">
        <f>$F$1*(1-(D9/100))</f>
        <v>23.75</v>
      </c>
      <c r="G9">
        <f>B9/$F$2</f>
        <v>3.6231884057971011</v>
      </c>
      <c r="H9">
        <f t="shared" ref="H9:H16" si="0">(ASIN(F9/E9))/(6.28*C9)</f>
        <v>3.6013387643438785E-3</v>
      </c>
      <c r="I9">
        <f t="shared" ref="I9:I16" si="1">(1/(4*C9))-H9</f>
        <v>1.3986612356561216E-3</v>
      </c>
      <c r="J9">
        <f t="shared" ref="J9:J16" si="2">(1/(2*C9))-I9</f>
        <v>8.6013387643438782E-3</v>
      </c>
      <c r="K9">
        <f t="shared" ref="K9:K16" si="3">J9*((2*B9)/(A9*((E9*E9)-(F9*F9))))</f>
        <v>6.8810710114751029E-3</v>
      </c>
      <c r="L9">
        <f t="shared" ref="L9" si="4">K9*1000000</f>
        <v>6881.0710114751028</v>
      </c>
      <c r="M9">
        <f t="shared" ref="M9:M16" si="5">G9*SQRT(((2/(3*C9*I9)-1)))</f>
        <v>10.583757837886044</v>
      </c>
      <c r="N9">
        <f t="shared" ref="N9:N16" si="6">B9/(A9*((E9+F9)/2)*SQRT(3*C9*I9))</f>
        <v>4.3664460334400061</v>
      </c>
      <c r="O9">
        <f t="shared" ref="O9" si="7">G9/N9</f>
        <v>0.82977972888002327</v>
      </c>
      <c r="P9">
        <f t="shared" ref="P9:P16" si="8">(SQRT(2)*B9)/(A9*((E9+F9)/2)*SQRT(3*C9*I9))</f>
        <v>6.1750871998610624</v>
      </c>
      <c r="Q9">
        <f t="shared" ref="Q9" si="9">G9/P9</f>
        <v>0.5867428731821992</v>
      </c>
      <c r="R9">
        <f>1/Q9</f>
        <v>1.7043240671616535</v>
      </c>
      <c r="S9">
        <f t="shared" ref="S9" si="10">Q9*2</f>
        <v>1.1734857463643984</v>
      </c>
      <c r="T9">
        <f t="shared" ref="T9:T16" si="11">((E9+F9)/2)/G9</f>
        <v>6.9</v>
      </c>
    </row>
    <row r="10" spans="1:20" x14ac:dyDescent="0.25">
      <c r="A10">
        <f t="shared" ref="A10:A34" si="12">$F$5</f>
        <v>1</v>
      </c>
      <c r="B10">
        <f t="shared" ref="B10:B16" si="13">$F$3</f>
        <v>50</v>
      </c>
      <c r="C10">
        <f t="shared" ref="C10:C16" si="14">$F$4</f>
        <v>50</v>
      </c>
      <c r="D10" s="4">
        <v>10</v>
      </c>
      <c r="E10">
        <f t="shared" ref="E10:E34" si="15">$F$1*(1+(D10/100))</f>
        <v>27.500000000000004</v>
      </c>
      <c r="F10">
        <f t="shared" ref="F10:F16" si="16">$F$1*(1-(D10/100))</f>
        <v>22.5</v>
      </c>
      <c r="G10">
        <f t="shared" ref="G10:G34" si="17">B10/$F$2</f>
        <v>3.6231884057971011</v>
      </c>
      <c r="H10">
        <f t="shared" si="0"/>
        <v>3.0517248039985912E-3</v>
      </c>
      <c r="I10">
        <f t="shared" si="1"/>
        <v>1.9482751960014089E-3</v>
      </c>
      <c r="J10">
        <f t="shared" si="2"/>
        <v>8.0517248039985913E-3</v>
      </c>
      <c r="K10">
        <f t="shared" si="3"/>
        <v>3.2206899215994336E-3</v>
      </c>
      <c r="L10">
        <f t="shared" ref="L10:L16" si="18">K10*1000000</f>
        <v>3220.6899215994335</v>
      </c>
      <c r="M10">
        <f t="shared" si="5"/>
        <v>8.7585737968395829</v>
      </c>
      <c r="N10">
        <f t="shared" si="6"/>
        <v>3.6996378624908899</v>
      </c>
      <c r="O10">
        <f t="shared" ref="O10:O16" si="19">G10/N10</f>
        <v>0.97933596218460228</v>
      </c>
      <c r="P10">
        <f t="shared" si="8"/>
        <v>5.2320780410036249</v>
      </c>
      <c r="Q10">
        <f t="shared" ref="Q10:Q16" si="20">G10/P10</f>
        <v>0.69249509992058444</v>
      </c>
      <c r="R10">
        <f t="shared" ref="R10:R34" si="21">1/Q10</f>
        <v>1.4440535393170006</v>
      </c>
      <c r="S10">
        <f t="shared" ref="S10:S16" si="22">Q10*2</f>
        <v>1.3849901998411689</v>
      </c>
      <c r="T10">
        <f t="shared" si="11"/>
        <v>6.9</v>
      </c>
    </row>
    <row r="11" spans="1:20" x14ac:dyDescent="0.25">
      <c r="A11">
        <f t="shared" si="12"/>
        <v>1</v>
      </c>
      <c r="B11">
        <f t="shared" si="13"/>
        <v>50</v>
      </c>
      <c r="C11">
        <f t="shared" si="14"/>
        <v>50</v>
      </c>
      <c r="D11" s="4">
        <v>15</v>
      </c>
      <c r="E11">
        <f t="shared" si="15"/>
        <v>28.749999999999996</v>
      </c>
      <c r="F11">
        <f t="shared" si="16"/>
        <v>21.25</v>
      </c>
      <c r="G11">
        <f t="shared" si="17"/>
        <v>3.6231884057971011</v>
      </c>
      <c r="H11">
        <f t="shared" si="0"/>
        <v>2.6489759483470671E-3</v>
      </c>
      <c r="I11">
        <f t="shared" si="1"/>
        <v>2.351024051652933E-3</v>
      </c>
      <c r="J11">
        <f t="shared" si="2"/>
        <v>7.6489759483470672E-3</v>
      </c>
      <c r="K11">
        <f t="shared" si="3"/>
        <v>2.0397269195592191E-3</v>
      </c>
      <c r="L11">
        <f t="shared" si="18"/>
        <v>2039.7269195592191</v>
      </c>
      <c r="M11">
        <f t="shared" si="5"/>
        <v>7.8308556217907643</v>
      </c>
      <c r="N11">
        <f t="shared" si="6"/>
        <v>3.3678739605955084</v>
      </c>
      <c r="O11">
        <f t="shared" si="19"/>
        <v>1.0758087886271279</v>
      </c>
      <c r="P11">
        <f t="shared" si="8"/>
        <v>4.7628930314373585</v>
      </c>
      <c r="Q11">
        <f t="shared" si="20"/>
        <v>0.76071168969832725</v>
      </c>
      <c r="R11">
        <f t="shared" si="21"/>
        <v>1.3145584766767111</v>
      </c>
      <c r="S11">
        <f t="shared" si="22"/>
        <v>1.5214233793966545</v>
      </c>
      <c r="T11">
        <f t="shared" si="11"/>
        <v>6.9</v>
      </c>
    </row>
    <row r="12" spans="1:20" x14ac:dyDescent="0.25">
      <c r="A12">
        <f t="shared" si="12"/>
        <v>1</v>
      </c>
      <c r="B12">
        <f t="shared" si="13"/>
        <v>50</v>
      </c>
      <c r="C12">
        <f t="shared" si="14"/>
        <v>50</v>
      </c>
      <c r="D12" s="4">
        <v>20</v>
      </c>
      <c r="E12">
        <f t="shared" si="15"/>
        <v>30</v>
      </c>
      <c r="F12">
        <f t="shared" si="16"/>
        <v>20</v>
      </c>
      <c r="G12">
        <f t="shared" si="17"/>
        <v>3.6231884057971011</v>
      </c>
      <c r="H12">
        <f t="shared" si="0"/>
        <v>2.3239734274744153E-3</v>
      </c>
      <c r="I12">
        <f t="shared" si="1"/>
        <v>2.6760265725255849E-3</v>
      </c>
      <c r="J12">
        <f t="shared" si="2"/>
        <v>7.3239734274744154E-3</v>
      </c>
      <c r="K12">
        <f t="shared" si="3"/>
        <v>1.4647946854948832E-3</v>
      </c>
      <c r="L12">
        <f t="shared" si="18"/>
        <v>1464.7946854948832</v>
      </c>
      <c r="M12">
        <f t="shared" si="5"/>
        <v>7.2305184810448608</v>
      </c>
      <c r="N12">
        <f t="shared" si="6"/>
        <v>3.1567424856394006</v>
      </c>
      <c r="O12">
        <f t="shared" si="19"/>
        <v>1.1477617899716712</v>
      </c>
      <c r="P12">
        <f t="shared" si="8"/>
        <v>4.4643080361105962</v>
      </c>
      <c r="Q12">
        <f t="shared" si="20"/>
        <v>0.81159014487577852</v>
      </c>
      <c r="R12">
        <f t="shared" si="21"/>
        <v>1.2321490179665247</v>
      </c>
      <c r="S12">
        <f t="shared" si="22"/>
        <v>1.623180289751557</v>
      </c>
      <c r="T12">
        <f t="shared" si="11"/>
        <v>6.9</v>
      </c>
    </row>
    <row r="13" spans="1:20" x14ac:dyDescent="0.25">
      <c r="A13">
        <f t="shared" si="12"/>
        <v>1</v>
      </c>
      <c r="B13">
        <f t="shared" si="13"/>
        <v>50</v>
      </c>
      <c r="C13">
        <f t="shared" si="14"/>
        <v>50</v>
      </c>
      <c r="D13" s="4">
        <v>25</v>
      </c>
      <c r="E13">
        <f t="shared" si="15"/>
        <v>31.25</v>
      </c>
      <c r="F13">
        <f t="shared" si="16"/>
        <v>18.75</v>
      </c>
      <c r="G13">
        <f t="shared" si="17"/>
        <v>3.6231884057971011</v>
      </c>
      <c r="H13">
        <f t="shared" si="0"/>
        <v>2.0493665885136444E-3</v>
      </c>
      <c r="I13">
        <f t="shared" si="1"/>
        <v>2.9506334114863557E-3</v>
      </c>
      <c r="J13">
        <f t="shared" si="2"/>
        <v>7.0493665885136446E-3</v>
      </c>
      <c r="K13">
        <f t="shared" si="3"/>
        <v>1.1278986541621832E-3</v>
      </c>
      <c r="L13">
        <f t="shared" si="18"/>
        <v>1127.8986541621832</v>
      </c>
      <c r="M13">
        <f t="shared" si="5"/>
        <v>6.7965488258072844</v>
      </c>
      <c r="N13">
        <f t="shared" si="6"/>
        <v>3.0062613834881295</v>
      </c>
      <c r="O13">
        <f t="shared" si="19"/>
        <v>1.2052140328507159</v>
      </c>
      <c r="P13">
        <f t="shared" si="8"/>
        <v>4.2514956205674173</v>
      </c>
      <c r="Q13">
        <f t="shared" si="20"/>
        <v>0.85221501540992761</v>
      </c>
      <c r="R13">
        <f t="shared" si="21"/>
        <v>1.1734127912766072</v>
      </c>
      <c r="S13">
        <f t="shared" si="22"/>
        <v>1.7044300308198552</v>
      </c>
      <c r="T13">
        <f t="shared" si="11"/>
        <v>6.9</v>
      </c>
    </row>
    <row r="14" spans="1:20" x14ac:dyDescent="0.25">
      <c r="A14">
        <f t="shared" si="12"/>
        <v>1</v>
      </c>
      <c r="B14">
        <f t="shared" si="13"/>
        <v>50</v>
      </c>
      <c r="C14">
        <f t="shared" si="14"/>
        <v>50</v>
      </c>
      <c r="D14" s="4">
        <v>30</v>
      </c>
      <c r="E14">
        <f t="shared" si="15"/>
        <v>32.5</v>
      </c>
      <c r="F14">
        <f t="shared" si="16"/>
        <v>17.5</v>
      </c>
      <c r="G14">
        <f t="shared" si="17"/>
        <v>3.6231884057971011</v>
      </c>
      <c r="H14">
        <f t="shared" si="0"/>
        <v>1.8108608288668225E-3</v>
      </c>
      <c r="I14">
        <f t="shared" si="1"/>
        <v>3.1891391711331776E-3</v>
      </c>
      <c r="J14">
        <f t="shared" si="2"/>
        <v>6.8108608288668226E-3</v>
      </c>
      <c r="K14">
        <f t="shared" si="3"/>
        <v>9.0811477718224295E-4</v>
      </c>
      <c r="L14">
        <f t="shared" si="18"/>
        <v>908.11477718224296</v>
      </c>
      <c r="M14">
        <f t="shared" si="5"/>
        <v>6.4619405555657128</v>
      </c>
      <c r="N14">
        <f t="shared" si="6"/>
        <v>2.8916626813822597</v>
      </c>
      <c r="O14">
        <f t="shared" si="19"/>
        <v>1.2529775444157825</v>
      </c>
      <c r="P14">
        <f t="shared" si="8"/>
        <v>4.0894285818189413</v>
      </c>
      <c r="Q14">
        <f t="shared" si="20"/>
        <v>0.88598891833086846</v>
      </c>
      <c r="R14">
        <f t="shared" si="21"/>
        <v>1.1286822885820278</v>
      </c>
      <c r="S14">
        <f t="shared" si="22"/>
        <v>1.7719778366617369</v>
      </c>
      <c r="T14">
        <f t="shared" si="11"/>
        <v>6.9</v>
      </c>
    </row>
    <row r="15" spans="1:20" x14ac:dyDescent="0.25">
      <c r="A15">
        <f t="shared" si="12"/>
        <v>1</v>
      </c>
      <c r="B15">
        <f t="shared" si="13"/>
        <v>50</v>
      </c>
      <c r="C15">
        <f t="shared" si="14"/>
        <v>50</v>
      </c>
      <c r="D15" s="4">
        <v>35</v>
      </c>
      <c r="E15">
        <f t="shared" si="15"/>
        <v>33.75</v>
      </c>
      <c r="F15">
        <f t="shared" si="16"/>
        <v>16.25</v>
      </c>
      <c r="G15">
        <f t="shared" si="17"/>
        <v>3.6231884057971011</v>
      </c>
      <c r="H15">
        <f t="shared" si="0"/>
        <v>1.5998224129269681E-3</v>
      </c>
      <c r="I15">
        <f t="shared" si="1"/>
        <v>3.400177587073032E-3</v>
      </c>
      <c r="J15">
        <f t="shared" si="2"/>
        <v>6.5998224129269686E-3</v>
      </c>
      <c r="K15">
        <f t="shared" si="3"/>
        <v>7.5426541862022491E-4</v>
      </c>
      <c r="L15">
        <f t="shared" si="18"/>
        <v>754.26541862022486</v>
      </c>
      <c r="M15">
        <f t="shared" si="5"/>
        <v>6.1927527421594881</v>
      </c>
      <c r="N15">
        <f t="shared" si="6"/>
        <v>2.8004870322029007</v>
      </c>
      <c r="O15">
        <f t="shared" si="19"/>
        <v>1.2937708206229588</v>
      </c>
      <c r="P15">
        <f t="shared" si="8"/>
        <v>3.9604867421913212</v>
      </c>
      <c r="Q15">
        <f t="shared" si="20"/>
        <v>0.91483412056377844</v>
      </c>
      <c r="R15">
        <f t="shared" si="21"/>
        <v>1.0930943408448046</v>
      </c>
      <c r="S15">
        <f t="shared" si="22"/>
        <v>1.8296682411275569</v>
      </c>
      <c r="T15">
        <f t="shared" si="11"/>
        <v>6.9</v>
      </c>
    </row>
    <row r="16" spans="1:20" x14ac:dyDescent="0.25">
      <c r="A16">
        <f t="shared" si="12"/>
        <v>1</v>
      </c>
      <c r="B16">
        <f t="shared" si="13"/>
        <v>50</v>
      </c>
      <c r="C16">
        <f t="shared" si="14"/>
        <v>50</v>
      </c>
      <c r="D16" s="4">
        <v>40</v>
      </c>
      <c r="E16">
        <f t="shared" si="15"/>
        <v>35</v>
      </c>
      <c r="F16">
        <f t="shared" si="16"/>
        <v>15</v>
      </c>
      <c r="G16">
        <f t="shared" si="17"/>
        <v>3.6231884057971011</v>
      </c>
      <c r="H16">
        <f t="shared" si="0"/>
        <v>1.4105447263491682E-3</v>
      </c>
      <c r="I16">
        <f t="shared" si="1"/>
        <v>3.5894552736508321E-3</v>
      </c>
      <c r="J16">
        <f t="shared" si="2"/>
        <v>6.4105447263491681E-3</v>
      </c>
      <c r="K16">
        <f t="shared" si="3"/>
        <v>6.4105447263491683E-4</v>
      </c>
      <c r="L16">
        <f t="shared" si="18"/>
        <v>641.05447263491681</v>
      </c>
      <c r="M16">
        <f t="shared" si="5"/>
        <v>5.96956334504043</v>
      </c>
      <c r="N16">
        <f t="shared" si="6"/>
        <v>2.7256500351819128</v>
      </c>
      <c r="O16">
        <f t="shared" si="19"/>
        <v>1.3292933278410723</v>
      </c>
      <c r="P16">
        <f t="shared" si="8"/>
        <v>3.8546512460369651</v>
      </c>
      <c r="Q16">
        <f t="shared" si="20"/>
        <v>0.93995232630245473</v>
      </c>
      <c r="R16">
        <f t="shared" si="21"/>
        <v>1.0638837439062026</v>
      </c>
      <c r="S16">
        <f t="shared" si="22"/>
        <v>1.8799046526049095</v>
      </c>
      <c r="T16">
        <f t="shared" si="11"/>
        <v>6.9</v>
      </c>
    </row>
    <row r="17" spans="1:20" x14ac:dyDescent="0.25">
      <c r="A17"/>
      <c r="B17"/>
      <c r="C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x14ac:dyDescent="0.25">
      <c r="A18">
        <f t="shared" si="12"/>
        <v>1</v>
      </c>
      <c r="B18">
        <f>$G$3</f>
        <v>100</v>
      </c>
      <c r="C18">
        <f t="shared" ref="C18:C34" si="23">$F$4</f>
        <v>50</v>
      </c>
      <c r="D18" s="4">
        <v>5</v>
      </c>
      <c r="E18">
        <f t="shared" si="15"/>
        <v>26.25</v>
      </c>
      <c r="F18">
        <f t="shared" ref="F18:F25" si="24">$F$1*(1-(D18/100))</f>
        <v>23.75</v>
      </c>
      <c r="G18">
        <f t="shared" si="17"/>
        <v>7.2463768115942022</v>
      </c>
      <c r="H18">
        <f t="shared" ref="H18:H25" si="25">(ASIN(F18/E18))/(6.28*C18)</f>
        <v>3.6013387643438785E-3</v>
      </c>
      <c r="I18">
        <f t="shared" ref="I18:I25" si="26">(1/(4*C18))-H18</f>
        <v>1.3986612356561216E-3</v>
      </c>
      <c r="J18">
        <f t="shared" ref="J18:J25" si="27">(1/(2*C18))-I18</f>
        <v>8.6013387643438782E-3</v>
      </c>
      <c r="K18">
        <f t="shared" ref="K18:K25" si="28">J18*((2*B18)/(A18*((E18*E18)-(F18*F18))))</f>
        <v>1.3762142022950206E-2</v>
      </c>
      <c r="L18">
        <f t="shared" ref="L18:L25" si="29">K18*1000000</f>
        <v>13762.142022950206</v>
      </c>
      <c r="M18">
        <f t="shared" ref="M18:M25" si="30">G18*SQRT(((2/(3*C18*I18)-1)))</f>
        <v>21.167515675772087</v>
      </c>
      <c r="N18">
        <f t="shared" ref="N18:N25" si="31">B18/(A18*((E18+F18)/2)*SQRT(3*C18*I18))</f>
        <v>8.7328920668800123</v>
      </c>
      <c r="O18">
        <f t="shared" ref="O18:O25" si="32">G18/N18</f>
        <v>0.82977972888002327</v>
      </c>
      <c r="P18">
        <f t="shared" ref="P18:P25" si="33">(SQRT(2)*B18)/(A18*((E18+F18)/2)*SQRT(3*C18*I18))</f>
        <v>12.350174399722125</v>
      </c>
      <c r="Q18">
        <f t="shared" ref="Q18:Q25" si="34">G18/P18</f>
        <v>0.5867428731821992</v>
      </c>
      <c r="R18">
        <f t="shared" si="21"/>
        <v>1.7043240671616535</v>
      </c>
      <c r="S18">
        <f t="shared" ref="S18:S25" si="35">Q18*2</f>
        <v>1.1734857463643984</v>
      </c>
      <c r="T18">
        <f t="shared" ref="T18:T25" si="36">((E18+F18)/2)/G18</f>
        <v>3.45</v>
      </c>
    </row>
    <row r="19" spans="1:20" x14ac:dyDescent="0.25">
      <c r="A19">
        <f t="shared" si="12"/>
        <v>1</v>
      </c>
      <c r="B19">
        <f t="shared" ref="B19:B25" si="37">$G$3</f>
        <v>100</v>
      </c>
      <c r="C19">
        <f t="shared" si="23"/>
        <v>50</v>
      </c>
      <c r="D19" s="4">
        <v>10</v>
      </c>
      <c r="E19">
        <f t="shared" si="15"/>
        <v>27.500000000000004</v>
      </c>
      <c r="F19">
        <f t="shared" si="24"/>
        <v>22.5</v>
      </c>
      <c r="G19">
        <f t="shared" si="17"/>
        <v>7.2463768115942022</v>
      </c>
      <c r="H19">
        <f t="shared" si="25"/>
        <v>3.0517248039985912E-3</v>
      </c>
      <c r="I19">
        <f t="shared" si="26"/>
        <v>1.9482751960014089E-3</v>
      </c>
      <c r="J19">
        <f t="shared" si="27"/>
        <v>8.0517248039985913E-3</v>
      </c>
      <c r="K19">
        <f t="shared" si="28"/>
        <v>6.4413798431988672E-3</v>
      </c>
      <c r="L19">
        <f t="shared" si="29"/>
        <v>6441.3798431988671</v>
      </c>
      <c r="M19">
        <f t="shared" si="30"/>
        <v>17.517147593679166</v>
      </c>
      <c r="N19">
        <f t="shared" si="31"/>
        <v>7.3992757249817798</v>
      </c>
      <c r="O19">
        <f t="shared" si="32"/>
        <v>0.97933596218460228</v>
      </c>
      <c r="P19">
        <f t="shared" si="33"/>
        <v>10.46415608200725</v>
      </c>
      <c r="Q19">
        <f t="shared" si="34"/>
        <v>0.69249509992058444</v>
      </c>
      <c r="R19">
        <f t="shared" si="21"/>
        <v>1.4440535393170006</v>
      </c>
      <c r="S19">
        <f t="shared" si="35"/>
        <v>1.3849901998411689</v>
      </c>
      <c r="T19">
        <f t="shared" si="36"/>
        <v>3.45</v>
      </c>
    </row>
    <row r="20" spans="1:20" x14ac:dyDescent="0.25">
      <c r="A20">
        <f t="shared" si="12"/>
        <v>1</v>
      </c>
      <c r="B20">
        <f t="shared" si="37"/>
        <v>100</v>
      </c>
      <c r="C20">
        <f t="shared" si="23"/>
        <v>50</v>
      </c>
      <c r="D20" s="4">
        <v>15</v>
      </c>
      <c r="E20">
        <f t="shared" si="15"/>
        <v>28.749999999999996</v>
      </c>
      <c r="F20">
        <f t="shared" si="24"/>
        <v>21.25</v>
      </c>
      <c r="G20">
        <f t="shared" si="17"/>
        <v>7.2463768115942022</v>
      </c>
      <c r="H20">
        <f t="shared" si="25"/>
        <v>2.6489759483470671E-3</v>
      </c>
      <c r="I20">
        <f t="shared" si="26"/>
        <v>2.351024051652933E-3</v>
      </c>
      <c r="J20">
        <f t="shared" si="27"/>
        <v>7.6489759483470672E-3</v>
      </c>
      <c r="K20">
        <f t="shared" si="28"/>
        <v>4.0794538391184382E-3</v>
      </c>
      <c r="L20">
        <f t="shared" si="29"/>
        <v>4079.4538391184383</v>
      </c>
      <c r="M20">
        <f t="shared" si="30"/>
        <v>15.661711243581529</v>
      </c>
      <c r="N20">
        <f t="shared" si="31"/>
        <v>6.7357479211910167</v>
      </c>
      <c r="O20">
        <f t="shared" si="32"/>
        <v>1.0758087886271279</v>
      </c>
      <c r="P20">
        <f t="shared" si="33"/>
        <v>9.5257860628747171</v>
      </c>
      <c r="Q20">
        <f t="shared" si="34"/>
        <v>0.76071168969832725</v>
      </c>
      <c r="R20">
        <f t="shared" si="21"/>
        <v>1.3145584766767111</v>
      </c>
      <c r="S20">
        <f t="shared" si="35"/>
        <v>1.5214233793966545</v>
      </c>
      <c r="T20">
        <f t="shared" si="36"/>
        <v>3.45</v>
      </c>
    </row>
    <row r="21" spans="1:20" x14ac:dyDescent="0.25">
      <c r="A21">
        <f t="shared" si="12"/>
        <v>1</v>
      </c>
      <c r="B21">
        <f t="shared" si="37"/>
        <v>100</v>
      </c>
      <c r="C21">
        <f t="shared" si="23"/>
        <v>50</v>
      </c>
      <c r="D21" s="4">
        <v>20</v>
      </c>
      <c r="E21">
        <f t="shared" si="15"/>
        <v>30</v>
      </c>
      <c r="F21">
        <f t="shared" si="24"/>
        <v>20</v>
      </c>
      <c r="G21">
        <f t="shared" si="17"/>
        <v>7.2463768115942022</v>
      </c>
      <c r="H21">
        <f t="shared" si="25"/>
        <v>2.3239734274744153E-3</v>
      </c>
      <c r="I21">
        <f t="shared" si="26"/>
        <v>2.6760265725255849E-3</v>
      </c>
      <c r="J21">
        <f t="shared" si="27"/>
        <v>7.3239734274744154E-3</v>
      </c>
      <c r="K21">
        <f t="shared" si="28"/>
        <v>2.9295893709897665E-3</v>
      </c>
      <c r="L21">
        <f t="shared" si="29"/>
        <v>2929.5893709897664</v>
      </c>
      <c r="M21">
        <f t="shared" si="30"/>
        <v>14.461036962089722</v>
      </c>
      <c r="N21">
        <f t="shared" si="31"/>
        <v>6.3134849712788013</v>
      </c>
      <c r="O21">
        <f t="shared" si="32"/>
        <v>1.1477617899716712</v>
      </c>
      <c r="P21">
        <f t="shared" si="33"/>
        <v>8.9286160722211925</v>
      </c>
      <c r="Q21">
        <f t="shared" si="34"/>
        <v>0.81159014487577852</v>
      </c>
      <c r="R21">
        <f t="shared" si="21"/>
        <v>1.2321490179665247</v>
      </c>
      <c r="S21">
        <f t="shared" si="35"/>
        <v>1.623180289751557</v>
      </c>
      <c r="T21">
        <f t="shared" si="36"/>
        <v>3.45</v>
      </c>
    </row>
    <row r="22" spans="1:20" x14ac:dyDescent="0.25">
      <c r="A22">
        <f t="shared" si="12"/>
        <v>1</v>
      </c>
      <c r="B22">
        <f t="shared" si="37"/>
        <v>100</v>
      </c>
      <c r="C22">
        <f t="shared" si="23"/>
        <v>50</v>
      </c>
      <c r="D22" s="4">
        <v>25</v>
      </c>
      <c r="E22">
        <f t="shared" si="15"/>
        <v>31.25</v>
      </c>
      <c r="F22">
        <f t="shared" si="24"/>
        <v>18.75</v>
      </c>
      <c r="G22">
        <f t="shared" si="17"/>
        <v>7.2463768115942022</v>
      </c>
      <c r="H22">
        <f t="shared" si="25"/>
        <v>2.0493665885136444E-3</v>
      </c>
      <c r="I22">
        <f t="shared" si="26"/>
        <v>2.9506334114863557E-3</v>
      </c>
      <c r="J22">
        <f t="shared" si="27"/>
        <v>7.0493665885136446E-3</v>
      </c>
      <c r="K22">
        <f t="shared" si="28"/>
        <v>2.2557973083243664E-3</v>
      </c>
      <c r="L22">
        <f t="shared" si="29"/>
        <v>2255.7973083243664</v>
      </c>
      <c r="M22">
        <f t="shared" si="30"/>
        <v>13.593097651614569</v>
      </c>
      <c r="N22">
        <f t="shared" si="31"/>
        <v>6.0125227669762591</v>
      </c>
      <c r="O22">
        <f t="shared" si="32"/>
        <v>1.2052140328507159</v>
      </c>
      <c r="P22">
        <f t="shared" si="33"/>
        <v>8.5029912411348345</v>
      </c>
      <c r="Q22">
        <f t="shared" si="34"/>
        <v>0.85221501540992761</v>
      </c>
      <c r="R22">
        <f t="shared" si="21"/>
        <v>1.1734127912766072</v>
      </c>
      <c r="S22">
        <f t="shared" si="35"/>
        <v>1.7044300308198552</v>
      </c>
      <c r="T22">
        <f t="shared" si="36"/>
        <v>3.45</v>
      </c>
    </row>
    <row r="23" spans="1:20" x14ac:dyDescent="0.25">
      <c r="A23">
        <f t="shared" si="12"/>
        <v>1</v>
      </c>
      <c r="B23">
        <f t="shared" si="37"/>
        <v>100</v>
      </c>
      <c r="C23">
        <f t="shared" si="23"/>
        <v>50</v>
      </c>
      <c r="D23" s="4">
        <v>30</v>
      </c>
      <c r="E23">
        <f t="shared" si="15"/>
        <v>32.5</v>
      </c>
      <c r="F23">
        <f t="shared" si="24"/>
        <v>17.5</v>
      </c>
      <c r="G23">
        <f t="shared" si="17"/>
        <v>7.2463768115942022</v>
      </c>
      <c r="H23">
        <f t="shared" si="25"/>
        <v>1.8108608288668225E-3</v>
      </c>
      <c r="I23">
        <f t="shared" si="26"/>
        <v>3.1891391711331776E-3</v>
      </c>
      <c r="J23">
        <f t="shared" si="27"/>
        <v>6.8108608288668226E-3</v>
      </c>
      <c r="K23">
        <f t="shared" si="28"/>
        <v>1.8162295543644859E-3</v>
      </c>
      <c r="L23">
        <f t="shared" si="29"/>
        <v>1816.2295543644859</v>
      </c>
      <c r="M23">
        <f t="shared" si="30"/>
        <v>12.923881111131426</v>
      </c>
      <c r="N23">
        <f t="shared" si="31"/>
        <v>5.7833253627645194</v>
      </c>
      <c r="O23">
        <f t="shared" si="32"/>
        <v>1.2529775444157825</v>
      </c>
      <c r="P23">
        <f t="shared" si="33"/>
        <v>8.1788571636378826</v>
      </c>
      <c r="Q23">
        <f t="shared" si="34"/>
        <v>0.88598891833086846</v>
      </c>
      <c r="R23">
        <f t="shared" si="21"/>
        <v>1.1286822885820278</v>
      </c>
      <c r="S23">
        <f t="shared" si="35"/>
        <v>1.7719778366617369</v>
      </c>
      <c r="T23">
        <f t="shared" si="36"/>
        <v>3.45</v>
      </c>
    </row>
    <row r="24" spans="1:20" x14ac:dyDescent="0.25">
      <c r="A24">
        <f t="shared" si="12"/>
        <v>1</v>
      </c>
      <c r="B24">
        <f t="shared" si="37"/>
        <v>100</v>
      </c>
      <c r="C24">
        <f t="shared" si="23"/>
        <v>50</v>
      </c>
      <c r="D24" s="4">
        <v>35</v>
      </c>
      <c r="E24">
        <f t="shared" si="15"/>
        <v>33.75</v>
      </c>
      <c r="F24">
        <f t="shared" si="24"/>
        <v>16.25</v>
      </c>
      <c r="G24">
        <f t="shared" si="17"/>
        <v>7.2463768115942022</v>
      </c>
      <c r="H24">
        <f t="shared" si="25"/>
        <v>1.5998224129269681E-3</v>
      </c>
      <c r="I24">
        <f t="shared" si="26"/>
        <v>3.400177587073032E-3</v>
      </c>
      <c r="J24">
        <f t="shared" si="27"/>
        <v>6.5998224129269686E-3</v>
      </c>
      <c r="K24">
        <f t="shared" si="28"/>
        <v>1.5085308372404498E-3</v>
      </c>
      <c r="L24">
        <f t="shared" si="29"/>
        <v>1508.5308372404497</v>
      </c>
      <c r="M24">
        <f t="shared" si="30"/>
        <v>12.385505484318976</v>
      </c>
      <c r="N24">
        <f t="shared" si="31"/>
        <v>5.6009740644058015</v>
      </c>
      <c r="O24">
        <f t="shared" si="32"/>
        <v>1.2937708206229588</v>
      </c>
      <c r="P24">
        <f t="shared" si="33"/>
        <v>7.9209734843826425</v>
      </c>
      <c r="Q24">
        <f t="shared" si="34"/>
        <v>0.91483412056377844</v>
      </c>
      <c r="R24">
        <f t="shared" si="21"/>
        <v>1.0930943408448046</v>
      </c>
      <c r="S24">
        <f t="shared" si="35"/>
        <v>1.8296682411275569</v>
      </c>
      <c r="T24">
        <f t="shared" si="36"/>
        <v>3.45</v>
      </c>
    </row>
    <row r="25" spans="1:20" x14ac:dyDescent="0.25">
      <c r="A25">
        <f t="shared" si="12"/>
        <v>1</v>
      </c>
      <c r="B25">
        <f t="shared" si="37"/>
        <v>100</v>
      </c>
      <c r="C25">
        <f t="shared" si="23"/>
        <v>50</v>
      </c>
      <c r="D25" s="4">
        <v>40</v>
      </c>
      <c r="E25">
        <f t="shared" si="15"/>
        <v>35</v>
      </c>
      <c r="F25">
        <f t="shared" si="24"/>
        <v>15</v>
      </c>
      <c r="G25">
        <f t="shared" si="17"/>
        <v>7.2463768115942022</v>
      </c>
      <c r="H25">
        <f t="shared" si="25"/>
        <v>1.4105447263491682E-3</v>
      </c>
      <c r="I25">
        <f t="shared" si="26"/>
        <v>3.5894552736508321E-3</v>
      </c>
      <c r="J25">
        <f t="shared" si="27"/>
        <v>6.4105447263491681E-3</v>
      </c>
      <c r="K25">
        <f t="shared" si="28"/>
        <v>1.2821089452698337E-3</v>
      </c>
      <c r="L25">
        <f t="shared" si="29"/>
        <v>1282.1089452698336</v>
      </c>
      <c r="M25">
        <f t="shared" si="30"/>
        <v>11.93912669008086</v>
      </c>
      <c r="N25">
        <f t="shared" si="31"/>
        <v>5.4513000703638257</v>
      </c>
      <c r="O25">
        <f t="shared" si="32"/>
        <v>1.3292933278410723</v>
      </c>
      <c r="P25">
        <f t="shared" si="33"/>
        <v>7.7093024920739301</v>
      </c>
      <c r="Q25">
        <f t="shared" si="34"/>
        <v>0.93995232630245473</v>
      </c>
      <c r="R25">
        <f t="shared" si="21"/>
        <v>1.0638837439062026</v>
      </c>
      <c r="S25">
        <f t="shared" si="35"/>
        <v>1.8799046526049095</v>
      </c>
      <c r="T25">
        <f t="shared" si="36"/>
        <v>3.45</v>
      </c>
    </row>
    <row r="26" spans="1:20" x14ac:dyDescent="0.25">
      <c r="A26"/>
      <c r="B26"/>
      <c r="C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x14ac:dyDescent="0.25">
      <c r="A27">
        <f t="shared" si="12"/>
        <v>1</v>
      </c>
      <c r="B27">
        <f>$H$3</f>
        <v>300</v>
      </c>
      <c r="C27">
        <f t="shared" si="23"/>
        <v>50</v>
      </c>
      <c r="D27" s="4">
        <v>5</v>
      </c>
      <c r="E27">
        <f t="shared" si="15"/>
        <v>26.25</v>
      </c>
      <c r="F27">
        <f t="shared" ref="F27:F34" si="38">$F$1*(1-(D27/100))</f>
        <v>23.75</v>
      </c>
      <c r="G27">
        <f t="shared" si="17"/>
        <v>21.739130434782609</v>
      </c>
      <c r="H27">
        <f t="shared" ref="H27:H34" si="39">(ASIN(F27/E27))/(6.28*C27)</f>
        <v>3.6013387643438785E-3</v>
      </c>
      <c r="I27">
        <f t="shared" ref="I27:I34" si="40">(1/(4*C27))-H27</f>
        <v>1.3986612356561216E-3</v>
      </c>
      <c r="J27">
        <f t="shared" ref="J27:J34" si="41">(1/(2*C27))-I27</f>
        <v>8.6013387643438782E-3</v>
      </c>
      <c r="K27">
        <f t="shared" ref="K27:K34" si="42">J27*((2*B27)/(A27*((E27*E27)-(F27*F27))))</f>
        <v>4.1286426068850614E-2</v>
      </c>
      <c r="L27">
        <f t="shared" ref="L27:L34" si="43">K27*1000000</f>
        <v>41286.426068850611</v>
      </c>
      <c r="M27">
        <f t="shared" ref="M27:M34" si="44">G27*SQRT(((2/(3*C27*I27)-1)))</f>
        <v>63.502547027316275</v>
      </c>
      <c r="N27">
        <f t="shared" ref="N27:N34" si="45">B27/(A27*((E27+F27)/2)*SQRT(3*C27*I27))</f>
        <v>26.19867620064004</v>
      </c>
      <c r="O27">
        <f t="shared" ref="O27:O34" si="46">G27/N27</f>
        <v>0.82977972888002316</v>
      </c>
      <c r="P27">
        <f t="shared" ref="P27:P34" si="47">(SQRT(2)*B27)/(A27*((E27+F27)/2)*SQRT(3*C27*I27))</f>
        <v>37.050523199166378</v>
      </c>
      <c r="Q27">
        <f t="shared" ref="Q27:Q34" si="48">G27/P27</f>
        <v>0.5867428731821992</v>
      </c>
      <c r="R27">
        <f t="shared" si="21"/>
        <v>1.7043240671616535</v>
      </c>
      <c r="S27">
        <f t="shared" ref="S27:S34" si="49">Q27*2</f>
        <v>1.1734857463643984</v>
      </c>
      <c r="T27">
        <f t="shared" ref="T27:T34" si="50">((E27+F27)/2)/G27</f>
        <v>1.1499999999999999</v>
      </c>
    </row>
    <row r="28" spans="1:20" x14ac:dyDescent="0.25">
      <c r="A28">
        <f t="shared" si="12"/>
        <v>1</v>
      </c>
      <c r="B28">
        <f t="shared" ref="B28:B34" si="51">$H$3</f>
        <v>300</v>
      </c>
      <c r="C28">
        <f t="shared" si="23"/>
        <v>50</v>
      </c>
      <c r="D28" s="4">
        <v>10</v>
      </c>
      <c r="E28">
        <f t="shared" si="15"/>
        <v>27.500000000000004</v>
      </c>
      <c r="F28">
        <f t="shared" si="38"/>
        <v>22.5</v>
      </c>
      <c r="G28">
        <f t="shared" si="17"/>
        <v>21.739130434782609</v>
      </c>
      <c r="H28">
        <f t="shared" si="39"/>
        <v>3.0517248039985912E-3</v>
      </c>
      <c r="I28">
        <f t="shared" si="40"/>
        <v>1.9482751960014089E-3</v>
      </c>
      <c r="J28">
        <f t="shared" si="41"/>
        <v>8.0517248039985913E-3</v>
      </c>
      <c r="K28">
        <f t="shared" si="42"/>
        <v>1.93241395295966E-2</v>
      </c>
      <c r="L28">
        <f t="shared" si="43"/>
        <v>19324.139529596599</v>
      </c>
      <c r="M28">
        <f t="shared" si="44"/>
        <v>52.551442781037501</v>
      </c>
      <c r="N28">
        <f t="shared" si="45"/>
        <v>22.197827174945338</v>
      </c>
      <c r="O28">
        <f t="shared" si="46"/>
        <v>0.9793359621846025</v>
      </c>
      <c r="P28">
        <f t="shared" si="47"/>
        <v>31.392468246021746</v>
      </c>
      <c r="Q28">
        <f t="shared" si="48"/>
        <v>0.69249509992058467</v>
      </c>
      <c r="R28">
        <f t="shared" si="21"/>
        <v>1.4440535393170002</v>
      </c>
      <c r="S28">
        <f t="shared" si="49"/>
        <v>1.3849901998411693</v>
      </c>
      <c r="T28">
        <f t="shared" si="50"/>
        <v>1.1499999999999999</v>
      </c>
    </row>
    <row r="29" spans="1:20" x14ac:dyDescent="0.25">
      <c r="A29">
        <f t="shared" si="12"/>
        <v>1</v>
      </c>
      <c r="B29">
        <f t="shared" si="51"/>
        <v>300</v>
      </c>
      <c r="C29">
        <f t="shared" si="23"/>
        <v>50</v>
      </c>
      <c r="D29" s="4">
        <v>15</v>
      </c>
      <c r="E29">
        <f t="shared" si="15"/>
        <v>28.749999999999996</v>
      </c>
      <c r="F29">
        <f t="shared" si="38"/>
        <v>21.25</v>
      </c>
      <c r="G29">
        <f t="shared" si="17"/>
        <v>21.739130434782609</v>
      </c>
      <c r="H29">
        <f t="shared" si="39"/>
        <v>2.6489759483470671E-3</v>
      </c>
      <c r="I29">
        <f t="shared" si="40"/>
        <v>2.351024051652933E-3</v>
      </c>
      <c r="J29">
        <f t="shared" si="41"/>
        <v>7.6489759483470672E-3</v>
      </c>
      <c r="K29">
        <f t="shared" si="42"/>
        <v>1.2238361517355315E-2</v>
      </c>
      <c r="L29">
        <f t="shared" si="43"/>
        <v>12238.361517355315</v>
      </c>
      <c r="M29">
        <f t="shared" si="44"/>
        <v>46.985133730744593</v>
      </c>
      <c r="N29">
        <f t="shared" si="45"/>
        <v>20.20724376357305</v>
      </c>
      <c r="O29">
        <f t="shared" si="46"/>
        <v>1.0758087886271279</v>
      </c>
      <c r="P29">
        <f t="shared" si="47"/>
        <v>28.577358188624153</v>
      </c>
      <c r="Q29">
        <f t="shared" si="48"/>
        <v>0.76071168969832725</v>
      </c>
      <c r="R29">
        <f t="shared" si="21"/>
        <v>1.3145584766767111</v>
      </c>
      <c r="S29">
        <f t="shared" si="49"/>
        <v>1.5214233793966545</v>
      </c>
      <c r="T29">
        <f t="shared" si="50"/>
        <v>1.1499999999999999</v>
      </c>
    </row>
    <row r="30" spans="1:20" s="2" customFormat="1" x14ac:dyDescent="0.25">
      <c r="A30" s="3">
        <f t="shared" si="12"/>
        <v>1</v>
      </c>
      <c r="B30" s="3">
        <f t="shared" si="51"/>
        <v>300</v>
      </c>
      <c r="C30" s="3">
        <f t="shared" si="23"/>
        <v>50</v>
      </c>
      <c r="D30" s="4">
        <v>20</v>
      </c>
      <c r="E30" s="3">
        <f t="shared" si="15"/>
        <v>30</v>
      </c>
      <c r="F30" s="3">
        <f t="shared" si="38"/>
        <v>20</v>
      </c>
      <c r="G30" s="3">
        <f t="shared" si="17"/>
        <v>21.739130434782609</v>
      </c>
      <c r="H30" s="3">
        <f t="shared" si="39"/>
        <v>2.3239734274744153E-3</v>
      </c>
      <c r="I30" s="3">
        <f t="shared" si="40"/>
        <v>2.6760265725255849E-3</v>
      </c>
      <c r="J30" s="3">
        <f t="shared" si="41"/>
        <v>7.3239734274744154E-3</v>
      </c>
      <c r="K30" s="3">
        <f t="shared" si="42"/>
        <v>8.7887681129692977E-3</v>
      </c>
      <c r="L30" s="3">
        <f t="shared" si="43"/>
        <v>8788.7681129692974</v>
      </c>
      <c r="M30" s="3">
        <f>G30*SQRT((2/(3*C30*I30)-1))</f>
        <v>43.383110886269172</v>
      </c>
      <c r="N30" s="3">
        <f t="shared" si="45"/>
        <v>18.940454913836405</v>
      </c>
      <c r="O30" s="3">
        <f t="shared" si="46"/>
        <v>1.1477617899716712</v>
      </c>
      <c r="P30" s="3">
        <f t="shared" si="47"/>
        <v>26.785848216663574</v>
      </c>
      <c r="Q30" s="3">
        <f t="shared" si="48"/>
        <v>0.81159014487577874</v>
      </c>
      <c r="R30" s="3">
        <f t="shared" si="21"/>
        <v>1.2321490179665244</v>
      </c>
      <c r="S30" s="3">
        <f t="shared" si="49"/>
        <v>1.6231802897515575</v>
      </c>
      <c r="T30" s="3">
        <f t="shared" si="50"/>
        <v>1.1499999999999999</v>
      </c>
    </row>
    <row r="31" spans="1:20" x14ac:dyDescent="0.25">
      <c r="A31">
        <f t="shared" si="12"/>
        <v>1</v>
      </c>
      <c r="B31">
        <f t="shared" si="51"/>
        <v>300</v>
      </c>
      <c r="C31">
        <f t="shared" si="23"/>
        <v>50</v>
      </c>
      <c r="D31" s="4">
        <v>25</v>
      </c>
      <c r="E31">
        <f t="shared" si="15"/>
        <v>31.25</v>
      </c>
      <c r="F31">
        <f t="shared" si="38"/>
        <v>18.75</v>
      </c>
      <c r="G31">
        <f t="shared" si="17"/>
        <v>21.739130434782609</v>
      </c>
      <c r="H31">
        <f t="shared" si="39"/>
        <v>2.0493665885136444E-3</v>
      </c>
      <c r="I31">
        <f t="shared" si="40"/>
        <v>2.9506334114863557E-3</v>
      </c>
      <c r="J31">
        <f t="shared" si="41"/>
        <v>7.0493665885136446E-3</v>
      </c>
      <c r="K31">
        <f t="shared" si="42"/>
        <v>6.7673919249730983E-3</v>
      </c>
      <c r="L31">
        <f t="shared" si="43"/>
        <v>6767.391924973098</v>
      </c>
      <c r="M31">
        <f t="shared" si="44"/>
        <v>40.779292954843712</v>
      </c>
      <c r="N31">
        <f t="shared" si="45"/>
        <v>18.037568300928775</v>
      </c>
      <c r="O31">
        <f t="shared" si="46"/>
        <v>1.2052140328507162</v>
      </c>
      <c r="P31">
        <f t="shared" si="47"/>
        <v>25.508973723404502</v>
      </c>
      <c r="Q31">
        <f t="shared" si="48"/>
        <v>0.85221501540992772</v>
      </c>
      <c r="R31">
        <f t="shared" si="21"/>
        <v>1.173412791276607</v>
      </c>
      <c r="S31">
        <f t="shared" si="49"/>
        <v>1.7044300308198554</v>
      </c>
      <c r="T31">
        <f t="shared" si="50"/>
        <v>1.1499999999999999</v>
      </c>
    </row>
    <row r="32" spans="1:20" x14ac:dyDescent="0.25">
      <c r="A32">
        <f t="shared" si="12"/>
        <v>1</v>
      </c>
      <c r="B32">
        <f t="shared" si="51"/>
        <v>300</v>
      </c>
      <c r="C32">
        <f t="shared" si="23"/>
        <v>50</v>
      </c>
      <c r="D32" s="4">
        <v>30</v>
      </c>
      <c r="E32">
        <f t="shared" si="15"/>
        <v>32.5</v>
      </c>
      <c r="F32">
        <f t="shared" si="38"/>
        <v>17.5</v>
      </c>
      <c r="G32">
        <f t="shared" si="17"/>
        <v>21.739130434782609</v>
      </c>
      <c r="H32">
        <f t="shared" si="39"/>
        <v>1.8108608288668225E-3</v>
      </c>
      <c r="I32">
        <f t="shared" si="40"/>
        <v>3.1891391711331776E-3</v>
      </c>
      <c r="J32">
        <f t="shared" si="41"/>
        <v>6.8108608288668226E-3</v>
      </c>
      <c r="K32">
        <f t="shared" si="42"/>
        <v>5.4486886630934588E-3</v>
      </c>
      <c r="L32">
        <f t="shared" si="43"/>
        <v>5448.6886630934587</v>
      </c>
      <c r="M32">
        <f t="shared" si="44"/>
        <v>38.77164333339428</v>
      </c>
      <c r="N32">
        <f t="shared" si="45"/>
        <v>17.349976088293555</v>
      </c>
      <c r="O32">
        <f t="shared" si="46"/>
        <v>1.2529775444157829</v>
      </c>
      <c r="P32">
        <f t="shared" si="47"/>
        <v>24.536571490913648</v>
      </c>
      <c r="Q32">
        <f t="shared" si="48"/>
        <v>0.88598891833086857</v>
      </c>
      <c r="R32">
        <f t="shared" si="21"/>
        <v>1.1286822885820278</v>
      </c>
      <c r="S32">
        <f t="shared" si="49"/>
        <v>1.7719778366617371</v>
      </c>
      <c r="T32">
        <f t="shared" si="50"/>
        <v>1.1499999999999999</v>
      </c>
    </row>
    <row r="33" spans="1:20" x14ac:dyDescent="0.25">
      <c r="A33">
        <f t="shared" si="12"/>
        <v>1</v>
      </c>
      <c r="B33">
        <f t="shared" si="51"/>
        <v>300</v>
      </c>
      <c r="C33">
        <f t="shared" si="23"/>
        <v>50</v>
      </c>
      <c r="D33" s="4">
        <v>35</v>
      </c>
      <c r="E33">
        <f t="shared" si="15"/>
        <v>33.75</v>
      </c>
      <c r="F33">
        <f t="shared" si="38"/>
        <v>16.25</v>
      </c>
      <c r="G33">
        <f t="shared" si="17"/>
        <v>21.739130434782609</v>
      </c>
      <c r="H33">
        <f t="shared" si="39"/>
        <v>1.5998224129269681E-3</v>
      </c>
      <c r="I33">
        <f t="shared" si="40"/>
        <v>3.400177587073032E-3</v>
      </c>
      <c r="J33">
        <f t="shared" si="41"/>
        <v>6.5998224129269686E-3</v>
      </c>
      <c r="K33">
        <f t="shared" si="42"/>
        <v>4.5255925117213503E-3</v>
      </c>
      <c r="L33">
        <f t="shared" si="43"/>
        <v>4525.5925117213501</v>
      </c>
      <c r="M33">
        <f t="shared" si="44"/>
        <v>37.156516452956936</v>
      </c>
      <c r="N33">
        <f t="shared" si="45"/>
        <v>16.802922193217405</v>
      </c>
      <c r="O33">
        <f t="shared" si="46"/>
        <v>1.2937708206229588</v>
      </c>
      <c r="P33">
        <f t="shared" si="47"/>
        <v>23.762920453147927</v>
      </c>
      <c r="Q33">
        <f t="shared" si="48"/>
        <v>0.91483412056377855</v>
      </c>
      <c r="R33">
        <f t="shared" si="21"/>
        <v>1.0930943408448046</v>
      </c>
      <c r="S33">
        <f t="shared" si="49"/>
        <v>1.8296682411275571</v>
      </c>
      <c r="T33">
        <f t="shared" si="50"/>
        <v>1.1499999999999999</v>
      </c>
    </row>
    <row r="34" spans="1:20" x14ac:dyDescent="0.25">
      <c r="A34">
        <f t="shared" si="12"/>
        <v>1</v>
      </c>
      <c r="B34">
        <f t="shared" si="51"/>
        <v>300</v>
      </c>
      <c r="C34">
        <f t="shared" si="23"/>
        <v>50</v>
      </c>
      <c r="D34" s="4">
        <v>40</v>
      </c>
      <c r="E34">
        <f t="shared" si="15"/>
        <v>35</v>
      </c>
      <c r="F34">
        <f t="shared" si="38"/>
        <v>15</v>
      </c>
      <c r="G34">
        <f t="shared" si="17"/>
        <v>21.739130434782609</v>
      </c>
      <c r="H34">
        <f t="shared" si="39"/>
        <v>1.4105447263491682E-3</v>
      </c>
      <c r="I34">
        <f t="shared" si="40"/>
        <v>3.5894552736508321E-3</v>
      </c>
      <c r="J34">
        <f t="shared" si="41"/>
        <v>6.4105447263491681E-3</v>
      </c>
      <c r="K34">
        <f t="shared" si="42"/>
        <v>3.8463268358095008E-3</v>
      </c>
      <c r="L34">
        <f t="shared" si="43"/>
        <v>3846.3268358095006</v>
      </c>
      <c r="M34">
        <f t="shared" si="44"/>
        <v>35.817380070242585</v>
      </c>
      <c r="N34">
        <f t="shared" si="45"/>
        <v>16.353900211091478</v>
      </c>
      <c r="O34">
        <f t="shared" si="46"/>
        <v>1.3292933278410726</v>
      </c>
      <c r="P34">
        <f t="shared" si="47"/>
        <v>23.12790747622179</v>
      </c>
      <c r="Q34">
        <f t="shared" si="48"/>
        <v>0.93995232630245484</v>
      </c>
      <c r="R34">
        <f t="shared" si="21"/>
        <v>1.0638837439062023</v>
      </c>
      <c r="S34">
        <f t="shared" si="49"/>
        <v>1.8799046526049097</v>
      </c>
      <c r="T34">
        <f t="shared" si="50"/>
        <v>1.1499999999999999</v>
      </c>
    </row>
    <row r="38" spans="1:20" x14ac:dyDescent="0.25">
      <c r="B38" s="1" t="s">
        <v>27</v>
      </c>
    </row>
    <row r="39" spans="1:20" x14ac:dyDescent="0.25">
      <c r="B39" s="1" t="s">
        <v>28</v>
      </c>
    </row>
    <row r="40" spans="1:20" x14ac:dyDescent="0.25">
      <c r="B40" s="1" t="s">
        <v>29</v>
      </c>
    </row>
    <row r="42" spans="1:20" x14ac:dyDescent="0.25">
      <c r="B42" s="1" t="s">
        <v>20</v>
      </c>
    </row>
    <row r="43" spans="1:20" x14ac:dyDescent="0.25">
      <c r="B43" s="1" t="s">
        <v>21</v>
      </c>
    </row>
    <row r="44" spans="1:20" x14ac:dyDescent="0.25">
      <c r="B44" s="1" t="s">
        <v>22</v>
      </c>
    </row>
    <row r="46" spans="1:20" x14ac:dyDescent="0.25">
      <c r="B46" s="1" t="s">
        <v>30</v>
      </c>
    </row>
    <row r="47" spans="1:20" x14ac:dyDescent="0.25">
      <c r="B47" s="1" t="s">
        <v>31</v>
      </c>
    </row>
    <row r="48" spans="1:20" x14ac:dyDescent="0.25">
      <c r="B48" s="1" t="s">
        <v>32</v>
      </c>
    </row>
  </sheetData>
  <sheetProtection password="DB55" sheet="1" objects="1" scenarios="1" selectLockedCells="1"/>
  <dataConsolidate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lee</cp:lastModifiedBy>
  <cp:lastPrinted>2017-11-17T14:02:51Z</cp:lastPrinted>
  <dcterms:created xsi:type="dcterms:W3CDTF">2017-01-07T16:49:43Z</dcterms:created>
  <dcterms:modified xsi:type="dcterms:W3CDTF">2023-03-25T16:33:49Z</dcterms:modified>
</cp:coreProperties>
</file>